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scottishepa-my.sharepoint.com/personal/gunda_wieczorek_sepa_org_uk/Documents/Guidance/Published/2300414_InterimGuidanceReleaseOnWebsite/"/>
    </mc:Choice>
  </mc:AlternateContent>
  <xr:revisionPtr revIDLastSave="2" documentId="13_ncr:1_{C4BCD839-A1AB-4791-BD50-8DF74B04ADB4}" xr6:coauthVersionLast="47" xr6:coauthVersionMax="47" xr10:uidLastSave="{6C86FD6B-E854-4DC1-95C9-0FECE9505CFB}"/>
  <bookViews>
    <workbookView xWindow="9270" yWindow="495" windowWidth="19410" windowHeight="14175" firstSheet="2" activeTab="5" xr2:uid="{00000000-000D-0000-FFFF-FFFF00000000}"/>
  </bookViews>
  <sheets>
    <sheet name="Existing Pens" sheetId="6" r:id="rId1"/>
    <sheet name="Proposed Pens" sheetId="1" r:id="rId2"/>
    <sheet name="Flow" sheetId="3" r:id="rId3"/>
    <sheet name="NewDepomod Run Info" sheetId="2" r:id="rId4"/>
    <sheet name="NDModellingResults" sheetId="4" r:id="rId5"/>
    <sheet name="Medicines Modelling Results" sheetId="5" r:id="rId6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6" l="1"/>
  <c r="F8" i="6"/>
  <c r="F7" i="6"/>
  <c r="F6" i="6"/>
  <c r="F5" i="6"/>
  <c r="F4" i="6"/>
  <c r="F3" i="6"/>
  <c r="F2" i="6"/>
  <c r="D5" i="5"/>
  <c r="B10" i="4"/>
  <c r="C10" i="4" l="1"/>
  <c r="C8" i="4"/>
  <c r="C12" i="4" l="1"/>
  <c r="E7" i="5" l="1"/>
  <c r="F4" i="1" l="1"/>
  <c r="F5" i="1"/>
  <c r="F6" i="1"/>
  <c r="F7" i="1"/>
  <c r="F8" i="1"/>
  <c r="F9" i="1"/>
  <c r="F3" i="1"/>
  <c r="F2" i="1"/>
</calcChain>
</file>

<file path=xl/sharedStrings.xml><?xml version="1.0" encoding="utf-8"?>
<sst xmlns="http://schemas.openxmlformats.org/spreadsheetml/2006/main" count="78" uniqueCount="51">
  <si>
    <t>Diamenter/ Width (m)</t>
  </si>
  <si>
    <t>Easting (m)</t>
  </si>
  <si>
    <t>Northing (m)</t>
  </si>
  <si>
    <t>Shape (round/ square)</t>
  </si>
  <si>
    <t>Bin Number</t>
  </si>
  <si>
    <t>File Name</t>
  </si>
  <si>
    <t>Round</t>
  </si>
  <si>
    <t>Circumfence (m)</t>
  </si>
  <si>
    <t>CurrentMeterDataArdyne_Bottom2013.xlsx</t>
  </si>
  <si>
    <t>CurrentMeterDataArdyne_Middle2013.xlsx</t>
  </si>
  <si>
    <t>CurrentMeterDataArdyne_Surface2013.xlsx</t>
  </si>
  <si>
    <t>Current Meter Instrument</t>
  </si>
  <si>
    <t>Cage No.</t>
  </si>
  <si>
    <t>Data Length (days)</t>
  </si>
  <si>
    <t>Impeller: Valeport BFM105D/ 300kHz Workhorse ADCP</t>
  </si>
  <si>
    <t>Cages File Name</t>
  </si>
  <si>
    <t>Result File Name</t>
  </si>
  <si>
    <t>Inputs File Name</t>
  </si>
  <si>
    <t>Run No/ Label</t>
  </si>
  <si>
    <t>Biomass/ EmBZ</t>
  </si>
  <si>
    <t>Default/ Calibrated</t>
  </si>
  <si>
    <t>With/ Without Residual Current</t>
  </si>
  <si>
    <t>Existing Site Setup / Proposed Site Setup</t>
  </si>
  <si>
    <t>Deployment Depth (m)</t>
  </si>
  <si>
    <t>Bin Depth (m)</t>
  </si>
  <si>
    <r>
      <t>Recommended biomass </t>
    </r>
    <r>
      <rPr>
        <sz val="11"/>
        <rFont val="Calibri"/>
        <family val="2"/>
      </rPr>
      <t> </t>
    </r>
  </si>
  <si>
    <t>Biomass (t) </t>
  </si>
  <si>
    <t>Number of cages </t>
  </si>
  <si>
    <t>Cage dimension (width/ circumference) </t>
  </si>
  <si>
    <t>Wave exposure  </t>
  </si>
  <si>
    <r>
      <t>Description</t>
    </r>
    <r>
      <rPr>
        <sz val="11"/>
        <rFont val="Calibri"/>
        <family val="2"/>
      </rPr>
      <t> </t>
    </r>
  </si>
  <si>
    <r>
      <t>100m mixing zone area (m2)</t>
    </r>
    <r>
      <rPr>
        <sz val="11"/>
        <rFont val="Calibri"/>
        <family val="2"/>
      </rPr>
      <t> </t>
    </r>
  </si>
  <si>
    <t>% increase from existing </t>
  </si>
  <si>
    <t>0.64 IQI impact area (m2) </t>
  </si>
  <si>
    <t>% of Allowable Mixing Zone </t>
  </si>
  <si>
    <t>mean deposition within AMZ (g/m2) </t>
  </si>
  <si>
    <r>
      <t xml:space="preserve">Existing (licenced or actual); </t>
    </r>
    <r>
      <rPr>
        <sz val="11"/>
        <rFont val="Calibri"/>
        <family val="2"/>
      </rPr>
      <t>if multiple runs conducted use average </t>
    </r>
  </si>
  <si>
    <r>
      <t>Applied for biomass</t>
    </r>
    <r>
      <rPr>
        <sz val="11"/>
        <rFont val="Calibri"/>
        <family val="2"/>
      </rPr>
      <t> (if multiple runs conducted use average)</t>
    </r>
  </si>
  <si>
    <t>Azamethiphos (g)</t>
  </si>
  <si>
    <t>Deltamethrin (g)</t>
  </si>
  <si>
    <t>Cypermethrin (g)</t>
  </si>
  <si>
    <t xml:space="preserve">EmBz (g) </t>
  </si>
  <si>
    <t>Recommended 3hr mass</t>
  </si>
  <si>
    <t>Recommended 24hr mass</t>
  </si>
  <si>
    <t>Recommended Excis MAC*</t>
  </si>
  <si>
    <t>n/a</t>
  </si>
  <si>
    <t>* annotation: modelled value to be divided by 267</t>
  </si>
  <si>
    <t xml:space="preserve">Recommended Modelled Excis </t>
  </si>
  <si>
    <t>Recommended EmBZ MEQ mass</t>
  </si>
  <si>
    <t>Recommended EmBZ Modelled Max Quantity (former TAQ)</t>
  </si>
  <si>
    <t>Working Depth (Net Depth):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</si>
</sst>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1"/>
      <name val="Calibri"/>
      <family val="2"/>
    </font>
    <font>
      <sz val="11"/>
      <name val="Calibri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/>
    <xf numFmtId="0" fontId="4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0" fillId="0" borderId="21" xfId="0" applyBorder="1"/>
    <xf numFmtId="0" fontId="0" fillId="0" borderId="7" xfId="0" applyBorder="1"/>
    <xf numFmtId="0" fontId="5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right" vertical="center" wrapText="1"/>
    </xf>
    <xf numFmtId="0" fontId="0" fillId="0" borderId="4" xfId="0" applyBorder="1"/>
    <xf numFmtId="0" fontId="0" fillId="0" borderId="5" xfId="0" applyBorder="1"/>
    <xf numFmtId="0" fontId="7" fillId="0" borderId="22" xfId="0" applyFont="1" applyBorder="1" applyAlignment="1">
      <alignment horizontal="right" vertical="center" wrapText="1"/>
    </xf>
    <xf numFmtId="0" fontId="7" fillId="0" borderId="23" xfId="0" applyFont="1" applyBorder="1" applyAlignment="1">
      <alignment vertical="center" wrapText="1"/>
    </xf>
    <xf numFmtId="0" fontId="7" fillId="0" borderId="24" xfId="0" applyFont="1" applyBorder="1" applyAlignment="1">
      <alignment horizontal="right" vertical="center" wrapText="1"/>
    </xf>
    <xf numFmtId="0" fontId="7" fillId="0" borderId="27" xfId="0" applyFont="1" applyBorder="1" applyAlignment="1">
      <alignment vertical="center" wrapText="1"/>
    </xf>
    <xf numFmtId="0" fontId="0" fillId="0" borderId="28" xfId="0" applyBorder="1"/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right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2" fontId="4" fillId="0" borderId="30" xfId="0" applyNumberFormat="1" applyFont="1" applyBorder="1" applyAlignment="1">
      <alignment horizontal="right" vertical="center" wrapText="1"/>
    </xf>
    <xf numFmtId="2" fontId="4" fillId="0" borderId="11" xfId="0" applyNumberFormat="1" applyFont="1" applyBorder="1" applyAlignment="1">
      <alignment horizontal="right" vertical="center" wrapText="1"/>
    </xf>
    <xf numFmtId="2" fontId="4" fillId="0" borderId="20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CE866-15E9-4F7B-A428-6B259ABC8397}">
  <dimension ref="A1:F9"/>
  <sheetViews>
    <sheetView workbookViewId="0">
      <selection activeCell="G11" sqref="G11"/>
    </sheetView>
  </sheetViews>
  <sheetFormatPr defaultRowHeight="15" x14ac:dyDescent="0.25"/>
  <cols>
    <col min="6" max="6" width="15.85546875" bestFit="1" customWidth="1"/>
  </cols>
  <sheetData>
    <row r="1" spans="1:6" x14ac:dyDescent="0.25">
      <c r="A1" s="3" t="s">
        <v>12</v>
      </c>
      <c r="B1" s="3" t="s">
        <v>1</v>
      </c>
      <c r="C1" s="3" t="s">
        <v>2</v>
      </c>
      <c r="D1" s="3" t="s">
        <v>3</v>
      </c>
      <c r="E1" s="3" t="s">
        <v>0</v>
      </c>
      <c r="F1" s="3" t="s">
        <v>7</v>
      </c>
    </row>
    <row r="2" spans="1:6" x14ac:dyDescent="0.25">
      <c r="A2">
        <v>1</v>
      </c>
      <c r="B2" s="1">
        <v>330350</v>
      </c>
      <c r="C2" s="1">
        <v>997668</v>
      </c>
      <c r="D2" t="s">
        <v>6</v>
      </c>
      <c r="E2" s="2">
        <v>28.64</v>
      </c>
      <c r="F2">
        <f>PI()*E2</f>
        <v>89.975213598811678</v>
      </c>
    </row>
    <row r="3" spans="1:6" x14ac:dyDescent="0.25">
      <c r="A3">
        <v>2</v>
      </c>
      <c r="B3" s="1">
        <v>330351.26522864326</v>
      </c>
      <c r="C3" s="1">
        <v>997717.98398940137</v>
      </c>
      <c r="D3" t="s">
        <v>6</v>
      </c>
      <c r="E3" s="2">
        <v>28.64</v>
      </c>
      <c r="F3">
        <f>PI()*E3</f>
        <v>89.975213598811678</v>
      </c>
    </row>
    <row r="4" spans="1:6" x14ac:dyDescent="0.25">
      <c r="A4">
        <v>3</v>
      </c>
      <c r="B4" s="1">
        <v>330352.53045728657</v>
      </c>
      <c r="C4" s="1">
        <v>997767.96797880286</v>
      </c>
      <c r="D4" t="s">
        <v>6</v>
      </c>
      <c r="E4" s="2">
        <v>28.64</v>
      </c>
      <c r="F4">
        <f t="shared" ref="F4:F9" si="0">PI()*E4</f>
        <v>89.975213598811678</v>
      </c>
    </row>
    <row r="5" spans="1:6" x14ac:dyDescent="0.25">
      <c r="A5">
        <v>4</v>
      </c>
      <c r="B5" s="1">
        <v>330353.79568592983</v>
      </c>
      <c r="C5" s="1">
        <v>997817.95196820423</v>
      </c>
      <c r="D5" t="s">
        <v>6</v>
      </c>
      <c r="E5" s="2">
        <v>28.64</v>
      </c>
      <c r="F5">
        <f t="shared" si="0"/>
        <v>89.975213598811678</v>
      </c>
    </row>
    <row r="6" spans="1:6" x14ac:dyDescent="0.25">
      <c r="A6">
        <v>5</v>
      </c>
      <c r="B6" s="1">
        <v>330399.98398940143</v>
      </c>
      <c r="C6" s="1">
        <v>997666.73477135669</v>
      </c>
      <c r="D6" t="s">
        <v>6</v>
      </c>
      <c r="E6" s="2">
        <v>28.64</v>
      </c>
      <c r="F6">
        <f t="shared" si="0"/>
        <v>89.975213598811678</v>
      </c>
    </row>
    <row r="7" spans="1:6" x14ac:dyDescent="0.25">
      <c r="A7">
        <v>6</v>
      </c>
      <c r="B7" s="1">
        <v>330401.24921804469</v>
      </c>
      <c r="C7" s="1">
        <v>997716.71876075806</v>
      </c>
      <c r="D7" t="s">
        <v>6</v>
      </c>
      <c r="E7" s="2">
        <v>28.64</v>
      </c>
      <c r="F7">
        <f t="shared" si="0"/>
        <v>89.975213598811678</v>
      </c>
    </row>
    <row r="8" spans="1:6" x14ac:dyDescent="0.25">
      <c r="A8">
        <v>7</v>
      </c>
      <c r="B8" s="1">
        <v>330402.514446688</v>
      </c>
      <c r="C8" s="1">
        <v>997766.70275015954</v>
      </c>
      <c r="D8" t="s">
        <v>6</v>
      </c>
      <c r="E8" s="2">
        <v>28.64</v>
      </c>
      <c r="F8">
        <f t="shared" si="0"/>
        <v>89.975213598811678</v>
      </c>
    </row>
    <row r="9" spans="1:6" x14ac:dyDescent="0.25">
      <c r="A9">
        <v>8</v>
      </c>
      <c r="B9" s="1">
        <v>330403.77967533126</v>
      </c>
      <c r="C9" s="1">
        <v>997816.68673956092</v>
      </c>
      <c r="D9" t="s">
        <v>6</v>
      </c>
      <c r="E9" s="2">
        <v>28.64</v>
      </c>
      <c r="F9">
        <f t="shared" si="0"/>
        <v>89.975213598811678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workbookViewId="0">
      <selection activeCell="A10" sqref="A10"/>
    </sheetView>
  </sheetViews>
  <sheetFormatPr defaultRowHeight="15" x14ac:dyDescent="0.25"/>
  <cols>
    <col min="2" max="2" width="10.85546875" bestFit="1" customWidth="1"/>
    <col min="3" max="3" width="12.42578125" bestFit="1" customWidth="1"/>
    <col min="4" max="5" width="21" bestFit="1" customWidth="1"/>
    <col min="6" max="6" width="15.85546875" bestFit="1" customWidth="1"/>
  </cols>
  <sheetData>
    <row r="1" spans="1:6" x14ac:dyDescent="0.25">
      <c r="A1" s="3" t="s">
        <v>12</v>
      </c>
      <c r="B1" s="3" t="s">
        <v>1</v>
      </c>
      <c r="C1" s="3" t="s">
        <v>2</v>
      </c>
      <c r="D1" s="3" t="s">
        <v>3</v>
      </c>
      <c r="E1" s="3" t="s">
        <v>0</v>
      </c>
      <c r="F1" s="3" t="s">
        <v>7</v>
      </c>
    </row>
    <row r="2" spans="1:6" x14ac:dyDescent="0.25">
      <c r="A2">
        <v>1</v>
      </c>
      <c r="B2" s="1">
        <v>330350</v>
      </c>
      <c r="C2" s="1">
        <v>997668</v>
      </c>
      <c r="D2" t="s">
        <v>6</v>
      </c>
      <c r="E2" s="2">
        <v>38.200000000000003</v>
      </c>
      <c r="F2">
        <f>PI()*E2</f>
        <v>120.00883936713011</v>
      </c>
    </row>
    <row r="3" spans="1:6" x14ac:dyDescent="0.25">
      <c r="A3">
        <v>2</v>
      </c>
      <c r="B3" s="1">
        <v>330351.26522864326</v>
      </c>
      <c r="C3" s="1">
        <v>997717.98398940137</v>
      </c>
      <c r="D3" t="s">
        <v>6</v>
      </c>
      <c r="E3" s="2">
        <v>38.200000000000003</v>
      </c>
      <c r="F3">
        <f>PI()*E3</f>
        <v>120.00883936713011</v>
      </c>
    </row>
    <row r="4" spans="1:6" x14ac:dyDescent="0.25">
      <c r="A4">
        <v>3</v>
      </c>
      <c r="B4" s="1">
        <v>330352.53045728657</v>
      </c>
      <c r="C4" s="1">
        <v>997767.96797880286</v>
      </c>
      <c r="D4" t="s">
        <v>6</v>
      </c>
      <c r="E4" s="2">
        <v>38.200000000000003</v>
      </c>
      <c r="F4">
        <f t="shared" ref="F4:F9" si="0">PI()*E4</f>
        <v>120.00883936713011</v>
      </c>
    </row>
    <row r="5" spans="1:6" x14ac:dyDescent="0.25">
      <c r="A5">
        <v>4</v>
      </c>
      <c r="B5" s="1">
        <v>330353.79568592983</v>
      </c>
      <c r="C5" s="1">
        <v>997817.95196820423</v>
      </c>
      <c r="D5" t="s">
        <v>6</v>
      </c>
      <c r="E5" s="2">
        <v>38.200000000000003</v>
      </c>
      <c r="F5">
        <f t="shared" si="0"/>
        <v>120.00883936713011</v>
      </c>
    </row>
    <row r="6" spans="1:6" x14ac:dyDescent="0.25">
      <c r="A6">
        <v>5</v>
      </c>
      <c r="B6" s="1">
        <v>330399.98398940143</v>
      </c>
      <c r="C6" s="1">
        <v>997666.73477135669</v>
      </c>
      <c r="D6" t="s">
        <v>6</v>
      </c>
      <c r="E6" s="2">
        <v>38.200000000000003</v>
      </c>
      <c r="F6">
        <f t="shared" si="0"/>
        <v>120.00883936713011</v>
      </c>
    </row>
    <row r="7" spans="1:6" x14ac:dyDescent="0.25">
      <c r="A7">
        <v>6</v>
      </c>
      <c r="B7" s="1">
        <v>330401.24921804469</v>
      </c>
      <c r="C7" s="1">
        <v>997716.71876075806</v>
      </c>
      <c r="D7" t="s">
        <v>6</v>
      </c>
      <c r="E7" s="2">
        <v>38.200000000000003</v>
      </c>
      <c r="F7">
        <f t="shared" si="0"/>
        <v>120.00883936713011</v>
      </c>
    </row>
    <row r="8" spans="1:6" x14ac:dyDescent="0.25">
      <c r="A8">
        <v>7</v>
      </c>
      <c r="B8" s="1">
        <v>330402.514446688</v>
      </c>
      <c r="C8" s="1">
        <v>997766.70275015954</v>
      </c>
      <c r="D8" t="s">
        <v>6</v>
      </c>
      <c r="E8" s="2">
        <v>38.200000000000003</v>
      </c>
      <c r="F8">
        <f t="shared" si="0"/>
        <v>120.00883936713011</v>
      </c>
    </row>
    <row r="9" spans="1:6" x14ac:dyDescent="0.25">
      <c r="A9">
        <v>8</v>
      </c>
      <c r="B9" s="1">
        <v>330403.77967533126</v>
      </c>
      <c r="C9" s="1">
        <v>997816.68673956092</v>
      </c>
      <c r="D9" t="s">
        <v>6</v>
      </c>
      <c r="E9" s="2">
        <v>38.200000000000003</v>
      </c>
      <c r="F9">
        <f t="shared" si="0"/>
        <v>120.00883936713011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"/>
  <sheetViews>
    <sheetView workbookViewId="0">
      <selection activeCell="D10" sqref="D10"/>
    </sheetView>
  </sheetViews>
  <sheetFormatPr defaultRowHeight="15" x14ac:dyDescent="0.25"/>
  <cols>
    <col min="1" max="1" width="10.85546875" bestFit="1" customWidth="1"/>
    <col min="2" max="2" width="12.42578125" bestFit="1" customWidth="1"/>
    <col min="3" max="3" width="21.85546875" bestFit="1" customWidth="1"/>
    <col min="4" max="4" width="13.42578125" bestFit="1" customWidth="1"/>
    <col min="5" max="5" width="11.5703125" bestFit="1" customWidth="1"/>
    <col min="6" max="6" width="40.140625" bestFit="1" customWidth="1"/>
    <col min="7" max="7" width="50" bestFit="1" customWidth="1"/>
    <col min="8" max="8" width="17.5703125" bestFit="1" customWidth="1"/>
  </cols>
  <sheetData>
    <row r="1" spans="1:8" x14ac:dyDescent="0.25">
      <c r="A1" s="3" t="s">
        <v>1</v>
      </c>
      <c r="B1" s="3" t="s">
        <v>2</v>
      </c>
      <c r="C1" s="3" t="s">
        <v>23</v>
      </c>
      <c r="D1" s="3" t="s">
        <v>24</v>
      </c>
      <c r="E1" s="3" t="s">
        <v>4</v>
      </c>
      <c r="F1" s="3" t="s">
        <v>5</v>
      </c>
      <c r="G1" s="3" t="s">
        <v>11</v>
      </c>
      <c r="H1" s="3" t="s">
        <v>13</v>
      </c>
    </row>
    <row r="2" spans="1:8" x14ac:dyDescent="0.25">
      <c r="A2">
        <v>209259</v>
      </c>
      <c r="B2">
        <v>669394</v>
      </c>
      <c r="C2">
        <v>40</v>
      </c>
      <c r="D2">
        <v>35.6</v>
      </c>
      <c r="E2">
        <v>35</v>
      </c>
      <c r="F2" t="s">
        <v>10</v>
      </c>
      <c r="G2" t="s">
        <v>14</v>
      </c>
      <c r="H2">
        <v>15</v>
      </c>
    </row>
    <row r="3" spans="1:8" x14ac:dyDescent="0.25">
      <c r="A3">
        <v>209259</v>
      </c>
      <c r="B3">
        <v>669394</v>
      </c>
      <c r="C3">
        <v>40</v>
      </c>
      <c r="D3">
        <v>29.6</v>
      </c>
      <c r="E3">
        <v>29</v>
      </c>
      <c r="F3" t="s">
        <v>9</v>
      </c>
      <c r="G3" t="s">
        <v>14</v>
      </c>
      <c r="H3">
        <v>15</v>
      </c>
    </row>
    <row r="4" spans="1:8" x14ac:dyDescent="0.25">
      <c r="A4">
        <v>209259</v>
      </c>
      <c r="B4">
        <v>669394</v>
      </c>
      <c r="C4">
        <v>40</v>
      </c>
      <c r="D4">
        <v>2</v>
      </c>
      <c r="E4">
        <v>1</v>
      </c>
      <c r="F4" t="s">
        <v>8</v>
      </c>
      <c r="G4" t="s">
        <v>14</v>
      </c>
      <c r="H4"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"/>
  <sheetViews>
    <sheetView workbookViewId="0">
      <selection activeCell="D19" sqref="D19"/>
    </sheetView>
  </sheetViews>
  <sheetFormatPr defaultRowHeight="15" x14ac:dyDescent="0.25"/>
  <cols>
    <col min="1" max="1" width="13.5703125" bestFit="1" customWidth="1"/>
    <col min="2" max="2" width="15.7109375" bestFit="1" customWidth="1"/>
    <col min="3" max="4" width="16.140625" bestFit="1" customWidth="1"/>
    <col min="5" max="5" width="18.28515625" bestFit="1" customWidth="1"/>
    <col min="6" max="6" width="29.7109375" bestFit="1" customWidth="1"/>
    <col min="7" max="7" width="14.5703125" bestFit="1" customWidth="1"/>
    <col min="8" max="8" width="37.7109375" bestFit="1" customWidth="1"/>
  </cols>
  <sheetData>
    <row r="1" spans="1:8" x14ac:dyDescent="0.25">
      <c r="A1" s="3" t="s">
        <v>18</v>
      </c>
      <c r="B1" s="3" t="s">
        <v>15</v>
      </c>
      <c r="C1" s="3" t="s">
        <v>17</v>
      </c>
      <c r="D1" s="3" t="s">
        <v>16</v>
      </c>
      <c r="E1" s="3" t="s">
        <v>20</v>
      </c>
      <c r="F1" s="3" t="s">
        <v>21</v>
      </c>
      <c r="G1" s="3" t="s">
        <v>19</v>
      </c>
      <c r="H1" s="3" t="s">
        <v>22</v>
      </c>
    </row>
  </sheetData>
  <dataValidations count="2">
    <dataValidation type="list" allowBlank="1" showInputMessage="1" showErrorMessage="1" sqref="E2:E6" xr:uid="{00000000-0002-0000-0200-000000000000}">
      <formula1>#REF!</formula1>
    </dataValidation>
    <dataValidation type="list" allowBlank="1" showInputMessage="1" showErrorMessage="1" sqref="F2:H6" xr:uid="{00000000-0002-0000-0200-000001000000}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645FF-F101-4A1C-9C69-D828733BF74A}">
  <dimension ref="A1:D12"/>
  <sheetViews>
    <sheetView workbookViewId="0">
      <selection activeCell="C16" sqref="C16"/>
    </sheetView>
  </sheetViews>
  <sheetFormatPr defaultRowHeight="15" x14ac:dyDescent="0.25"/>
  <cols>
    <col min="1" max="1" width="37" bestFit="1" customWidth="1"/>
    <col min="2" max="2" width="21.140625" customWidth="1"/>
    <col min="3" max="3" width="18.5703125" customWidth="1"/>
    <col min="4" max="4" width="18.7109375" customWidth="1"/>
  </cols>
  <sheetData>
    <row r="1" spans="1:4" ht="75.75" thickBot="1" x14ac:dyDescent="0.3">
      <c r="A1" s="11"/>
      <c r="B1" s="12" t="s">
        <v>36</v>
      </c>
      <c r="C1" s="13" t="s">
        <v>37</v>
      </c>
      <c r="D1" s="14" t="s">
        <v>25</v>
      </c>
    </row>
    <row r="2" spans="1:4" x14ac:dyDescent="0.25">
      <c r="A2" s="15" t="s">
        <v>26</v>
      </c>
      <c r="B2" s="4"/>
      <c r="C2" s="5"/>
      <c r="D2" s="16"/>
    </row>
    <row r="3" spans="1:4" x14ac:dyDescent="0.25">
      <c r="A3" s="17" t="s">
        <v>27</v>
      </c>
      <c r="B3" s="6"/>
      <c r="C3" s="7"/>
      <c r="D3" s="18"/>
    </row>
    <row r="4" spans="1:4" ht="30.75" thickBot="1" x14ac:dyDescent="0.3">
      <c r="A4" s="19" t="s">
        <v>28</v>
      </c>
      <c r="B4" s="8"/>
      <c r="C4" s="9"/>
      <c r="D4" s="20"/>
    </row>
    <row r="5" spans="1:4" ht="15.75" thickBot="1" x14ac:dyDescent="0.3">
      <c r="A5" s="17" t="s">
        <v>29</v>
      </c>
      <c r="B5" s="6"/>
      <c r="C5" s="7"/>
      <c r="D5" s="18"/>
    </row>
    <row r="6" spans="1:4" x14ac:dyDescent="0.25">
      <c r="A6" s="21" t="s">
        <v>30</v>
      </c>
      <c r="B6" s="40"/>
      <c r="C6" s="10"/>
      <c r="D6" s="22"/>
    </row>
    <row r="7" spans="1:4" x14ac:dyDescent="0.25">
      <c r="A7" s="23" t="s">
        <v>31</v>
      </c>
      <c r="B7" s="41"/>
      <c r="C7" s="7"/>
      <c r="D7" s="7"/>
    </row>
    <row r="8" spans="1:4" x14ac:dyDescent="0.25">
      <c r="A8" s="17" t="s">
        <v>32</v>
      </c>
      <c r="B8" s="42" t="s">
        <v>45</v>
      </c>
      <c r="C8" s="45" t="e">
        <f>((C7-B7)/B7)*100</f>
        <v>#DIV/0!</v>
      </c>
      <c r="D8" s="18"/>
    </row>
    <row r="9" spans="1:4" x14ac:dyDescent="0.25">
      <c r="A9" s="17" t="s">
        <v>33</v>
      </c>
      <c r="B9" s="41"/>
      <c r="C9" s="7"/>
      <c r="D9" s="18"/>
    </row>
    <row r="10" spans="1:4" x14ac:dyDescent="0.25">
      <c r="A10" s="17" t="s">
        <v>34</v>
      </c>
      <c r="B10" s="44" t="e">
        <f>(B9/B7)*100</f>
        <v>#DIV/0!</v>
      </c>
      <c r="C10" s="45" t="e">
        <f>(C9/C7)*100</f>
        <v>#DIV/0!</v>
      </c>
      <c r="D10" s="18"/>
    </row>
    <row r="11" spans="1:4" x14ac:dyDescent="0.25">
      <c r="A11" s="17" t="s">
        <v>35</v>
      </c>
      <c r="B11" s="41"/>
      <c r="C11" s="7"/>
      <c r="D11" s="18"/>
    </row>
    <row r="12" spans="1:4" ht="15.75" thickBot="1" x14ac:dyDescent="0.3">
      <c r="A12" s="24" t="s">
        <v>32</v>
      </c>
      <c r="B12" s="43" t="s">
        <v>45</v>
      </c>
      <c r="C12" s="46" t="e">
        <f>((C11-B11)/B11)*100</f>
        <v>#DIV/0!</v>
      </c>
      <c r="D12" s="2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59BE5-6FBA-4431-9268-ACEF981E45A4}">
  <dimension ref="A1:E12"/>
  <sheetViews>
    <sheetView tabSelected="1" workbookViewId="0">
      <selection activeCell="A9" sqref="A9"/>
    </sheetView>
  </sheetViews>
  <sheetFormatPr defaultRowHeight="15" x14ac:dyDescent="0.25"/>
  <cols>
    <col min="1" max="1" width="23.42578125" customWidth="1"/>
    <col min="2" max="2" width="18.140625" customWidth="1"/>
    <col min="3" max="3" width="16.28515625" customWidth="1"/>
    <col min="4" max="4" width="16.28515625" bestFit="1" customWidth="1"/>
    <col min="5" max="5" width="11.140625" customWidth="1"/>
  </cols>
  <sheetData>
    <row r="1" spans="1:5" x14ac:dyDescent="0.25">
      <c r="A1" s="28"/>
      <c r="B1" s="29" t="s">
        <v>38</v>
      </c>
      <c r="C1" s="29" t="s">
        <v>39</v>
      </c>
      <c r="D1" s="29" t="s">
        <v>40</v>
      </c>
      <c r="E1" s="29" t="s">
        <v>41</v>
      </c>
    </row>
    <row r="2" spans="1:5" ht="25.5" customHeight="1" x14ac:dyDescent="0.25">
      <c r="A2" s="33" t="s">
        <v>42</v>
      </c>
      <c r="B2" s="32"/>
      <c r="C2" s="32"/>
      <c r="D2" s="32"/>
      <c r="E2" s="34"/>
    </row>
    <row r="3" spans="1:5" ht="24" customHeight="1" x14ac:dyDescent="0.25">
      <c r="A3" s="33" t="s">
        <v>43</v>
      </c>
      <c r="B3" s="32"/>
      <c r="C3" s="32"/>
      <c r="D3" s="32"/>
      <c r="E3" s="34"/>
    </row>
    <row r="4" spans="1:5" ht="24" customHeight="1" x14ac:dyDescent="0.25">
      <c r="A4" s="33" t="s">
        <v>47</v>
      </c>
      <c r="B4" s="32"/>
      <c r="C4" s="32"/>
      <c r="D4" s="32"/>
      <c r="E4" s="34"/>
    </row>
    <row r="5" spans="1:5" ht="25.5" customHeight="1" x14ac:dyDescent="0.25">
      <c r="A5" s="33" t="s">
        <v>44</v>
      </c>
      <c r="B5" s="32"/>
      <c r="C5" s="32"/>
      <c r="D5" s="32">
        <f xml:space="preserve"> D4/267</f>
        <v>0</v>
      </c>
      <c r="E5" s="34"/>
    </row>
    <row r="6" spans="1:5" ht="43.5" customHeight="1" x14ac:dyDescent="0.25">
      <c r="A6" s="33" t="s">
        <v>49</v>
      </c>
      <c r="B6" s="32"/>
      <c r="C6" s="32"/>
      <c r="D6" s="32"/>
      <c r="E6" s="34"/>
    </row>
    <row r="7" spans="1:5" ht="30.75" customHeight="1" thickBot="1" x14ac:dyDescent="0.3">
      <c r="A7" s="37" t="s">
        <v>48</v>
      </c>
      <c r="B7" s="38"/>
      <c r="C7" s="38"/>
      <c r="D7" s="38"/>
      <c r="E7" s="39">
        <f>E6*0.7217547661907</f>
        <v>0</v>
      </c>
    </row>
    <row r="8" spans="1:5" ht="15.75" thickBot="1" x14ac:dyDescent="0.3">
      <c r="A8" s="30"/>
      <c r="E8" s="31"/>
    </row>
    <row r="9" spans="1:5" ht="26.25" thickBot="1" x14ac:dyDescent="0.3">
      <c r="A9" s="35" t="s">
        <v>50</v>
      </c>
      <c r="B9" s="36"/>
      <c r="C9" s="26"/>
      <c r="D9" s="26"/>
      <c r="E9" s="27"/>
    </row>
    <row r="12" spans="1:5" x14ac:dyDescent="0.25">
      <c r="A1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Existing Pens</vt:lpstr>
      <vt:lpstr>Proposed Pens</vt:lpstr>
      <vt:lpstr>Flow</vt:lpstr>
      <vt:lpstr>NewDepomod Run Info</vt:lpstr>
      <vt:lpstr>NDModellingResults</vt:lpstr>
      <vt:lpstr>Medicines Modelling Results</vt:lpstr>
    </vt:vector>
  </TitlesOfParts>
  <Company>SEPA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Berkeley, Andrew</dc:creator>
  <cp:lastModifiedBy>Wieczorek, Gunda</cp:lastModifiedBy>
  <dcterms:created xsi:type="dcterms:W3CDTF">2019-03-17T11:23:27Z</dcterms:created>
  <dcterms:modified xsi:type="dcterms:W3CDTF">2023-05-31T09:39:18Z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4fd52f-9814-4cae-aa53-0ea7b16cd381_Enabled">
    <vt:lpwstr>true</vt:lpwstr>
  </property>
  <property fmtid="{D5CDD505-2E9C-101B-9397-08002B2CF9AE}" pid="3" name="MSIP_Label_ea4fd52f-9814-4cae-aa53-0ea7b16cd381_SetDate">
    <vt:lpwstr>2021-10-12T12:38:06Z</vt:lpwstr>
  </property>
  <property fmtid="{D5CDD505-2E9C-101B-9397-08002B2CF9AE}" pid="4" name="MSIP_Label_ea4fd52f-9814-4cae-aa53-0ea7b16cd381_Method">
    <vt:lpwstr>Privileged</vt:lpwstr>
  </property>
  <property fmtid="{D5CDD505-2E9C-101B-9397-08002B2CF9AE}" pid="5" name="MSIP_Label_ea4fd52f-9814-4cae-aa53-0ea7b16cd381_Name">
    <vt:lpwstr>Official General</vt:lpwstr>
  </property>
  <property fmtid="{D5CDD505-2E9C-101B-9397-08002B2CF9AE}" pid="6" name="MSIP_Label_ea4fd52f-9814-4cae-aa53-0ea7b16cd381_SiteId">
    <vt:lpwstr>5cf26d65-cf46-4c72-ba82-7577d9c2d7ab</vt:lpwstr>
  </property>
  <property fmtid="{D5CDD505-2E9C-101B-9397-08002B2CF9AE}" pid="7" name="MSIP_Label_ea4fd52f-9814-4cae-aa53-0ea7b16cd381_ActionId">
    <vt:lpwstr>55e5c15e-064f-4cf8-bdb5-fcaaab0454c3</vt:lpwstr>
  </property>
  <property fmtid="{D5CDD505-2E9C-101B-9397-08002B2CF9AE}" pid="8" name="MSIP_Label_ea4fd52f-9814-4cae-aa53-0ea7b16cd381_ContentBits">
    <vt:lpwstr>3</vt:lpwstr>
  </property>
</Properties>
</file>