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8"/>
  <workbookPr filterPrivacy="1" codeName="ThisWorkbook"/>
  <xr:revisionPtr revIDLastSave="417" documentId="8_{B5FA2158-27EE-4D9A-9317-A535F5D90F41}" xr6:coauthVersionLast="47" xr6:coauthVersionMax="47" xr10:uidLastSave="{016A4B78-7BBA-476F-AE39-3F1A48285B89}"/>
  <bookViews>
    <workbookView xWindow="-110" yWindow="-110" windowWidth="19420" windowHeight="10420" firstSheet="10" xr2:uid="{00000000-000D-0000-FFFF-FFFF00000000}"/>
  </bookViews>
  <sheets>
    <sheet name="Datasheet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Figures 1 &amp; 2" sheetId="24" r:id="rId10"/>
    <sheet name="Figures 3 &amp; 4" sheetId="23" r:id="rId11"/>
    <sheet name="Figure 5" sheetId="25" r:id="rId12"/>
    <sheet name="Figure 6" sheetId="26" r:id="rId13"/>
    <sheet name="Figure 7" sheetId="27" r:id="rId14"/>
  </sheets>
  <definedNames>
    <definedName name="_xlnm._FilterDatabase" localSheetId="11" hidden="1">'Figure 5'!$A$5:$H$5</definedName>
    <definedName name="_xlnm._FilterDatabase" localSheetId="13" hidden="1">'Figure 7'!$A$3:$D$3</definedName>
    <definedName name="Table1" localSheetId="1">'Table 1'!$A$1</definedName>
    <definedName name="Table2" localSheetId="2">'Table 2'!$A$1</definedName>
    <definedName name="Table3" localSheetId="3">'Table 3'!$A$1</definedName>
    <definedName name="Table4" localSheetId="4">'Table 4'!$A$1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4" l="1"/>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P21" i="24"/>
  <c r="P20" i="24"/>
  <c r="P19" i="24"/>
  <c r="P18" i="24"/>
  <c r="P17" i="24"/>
  <c r="P22" i="24" s="1"/>
  <c r="P16" i="23"/>
  <c r="P17" i="23"/>
  <c r="P18" i="23"/>
  <c r="P19" i="23"/>
  <c r="P20" i="23"/>
  <c r="P21" i="23"/>
  <c r="P26" i="24"/>
  <c r="P27" i="24"/>
  <c r="P28" i="24"/>
  <c r="P29" i="24"/>
  <c r="P30" i="24"/>
  <c r="P31" i="24"/>
  <c r="P32" i="24"/>
  <c r="P12" i="24"/>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C16" i="24"/>
  <c r="D16" i="24"/>
  <c r="E16" i="24"/>
  <c r="F16" i="24"/>
  <c r="G16" i="24"/>
  <c r="H16" i="24"/>
  <c r="I16" i="24"/>
  <c r="J16" i="24"/>
  <c r="K16" i="24"/>
  <c r="L16" i="24"/>
  <c r="M16" i="24"/>
  <c r="N16" i="24"/>
  <c r="O16" i="24"/>
  <c r="B16" i="24"/>
  <c r="I45" i="25"/>
  <c r="I44" i="25"/>
  <c r="I43" i="25"/>
  <c r="I42" i="25"/>
  <c r="I41" i="25"/>
  <c r="I40" i="25"/>
  <c r="I39" i="25"/>
  <c r="I38" i="25"/>
  <c r="I37" i="25"/>
  <c r="I36" i="25"/>
  <c r="I35" i="25"/>
  <c r="I34" i="25"/>
  <c r="I33" i="25"/>
  <c r="I32" i="25"/>
  <c r="I31" i="25"/>
  <c r="I30" i="25"/>
  <c r="I29" i="25"/>
  <c r="I28" i="25"/>
  <c r="O21" i="24"/>
  <c r="N21" i="24"/>
  <c r="M21" i="24"/>
  <c r="L21" i="24"/>
  <c r="K21" i="24"/>
  <c r="J21" i="24"/>
  <c r="I21" i="24"/>
  <c r="H21" i="24"/>
  <c r="G21" i="24"/>
  <c r="F21" i="24"/>
  <c r="E21" i="24"/>
  <c r="D21" i="24"/>
  <c r="C21" i="24"/>
  <c r="B21" i="24"/>
  <c r="O20" i="24"/>
  <c r="N20" i="24"/>
  <c r="M20" i="24"/>
  <c r="L20" i="24"/>
  <c r="K20" i="24"/>
  <c r="J20" i="24"/>
  <c r="I20" i="24"/>
  <c r="H20" i="24"/>
  <c r="G20" i="24"/>
  <c r="F20" i="24"/>
  <c r="E20" i="24"/>
  <c r="D20" i="24"/>
  <c r="C20" i="24"/>
  <c r="B20" i="24"/>
  <c r="O19" i="24"/>
  <c r="N19" i="24"/>
  <c r="M19" i="24"/>
  <c r="L19" i="24"/>
  <c r="K19" i="24"/>
  <c r="J19" i="24"/>
  <c r="I19" i="24"/>
  <c r="H19" i="24"/>
  <c r="G19" i="24"/>
  <c r="F19" i="24"/>
  <c r="E19" i="24"/>
  <c r="D19" i="24"/>
  <c r="C19" i="24"/>
  <c r="B19" i="24"/>
  <c r="O18" i="24"/>
  <c r="N18" i="24"/>
  <c r="M18" i="24"/>
  <c r="L18" i="24"/>
  <c r="K18" i="24"/>
  <c r="J18" i="24"/>
  <c r="I18" i="24"/>
  <c r="H18" i="24"/>
  <c r="G18" i="24"/>
  <c r="F18" i="24"/>
  <c r="E18" i="24"/>
  <c r="D18" i="24"/>
  <c r="C18" i="24"/>
  <c r="B18" i="24"/>
  <c r="O17" i="24"/>
  <c r="N17" i="24"/>
  <c r="M17" i="24"/>
  <c r="L17" i="24"/>
  <c r="K17" i="24"/>
  <c r="J17" i="24"/>
  <c r="I17" i="24"/>
  <c r="H17" i="24"/>
  <c r="G17" i="24"/>
  <c r="F17" i="24"/>
  <c r="E17" i="24"/>
  <c r="D17" i="24"/>
  <c r="C17" i="24"/>
  <c r="B17" i="24"/>
  <c r="O12" i="24"/>
  <c r="N12" i="24"/>
  <c r="M12" i="24"/>
  <c r="L12" i="24"/>
  <c r="K12" i="24"/>
  <c r="J12" i="24"/>
  <c r="I12" i="24"/>
  <c r="H12" i="24"/>
  <c r="G12" i="24"/>
  <c r="F12" i="24"/>
  <c r="E12" i="24"/>
  <c r="D12" i="24"/>
  <c r="C12" i="24"/>
  <c r="B12" i="24"/>
  <c r="O21" i="23"/>
  <c r="N21" i="23"/>
  <c r="M21" i="23"/>
  <c r="L21" i="23"/>
  <c r="K21" i="23"/>
  <c r="J21" i="23"/>
  <c r="I21" i="23"/>
  <c r="H21" i="23"/>
  <c r="G21" i="23"/>
  <c r="F21" i="23"/>
  <c r="E21" i="23"/>
  <c r="D21" i="23"/>
  <c r="C21" i="23"/>
  <c r="O20" i="23"/>
  <c r="N20" i="23"/>
  <c r="M20" i="23"/>
  <c r="L20" i="23"/>
  <c r="K20" i="23"/>
  <c r="J20" i="23"/>
  <c r="I20" i="23"/>
  <c r="H20" i="23"/>
  <c r="G20" i="23"/>
  <c r="F20" i="23"/>
  <c r="E20" i="23"/>
  <c r="D20" i="23"/>
  <c r="C20" i="23"/>
  <c r="O19" i="23"/>
  <c r="N19" i="23"/>
  <c r="M19" i="23"/>
  <c r="L19" i="23"/>
  <c r="K19" i="23"/>
  <c r="J19" i="23"/>
  <c r="I19" i="23"/>
  <c r="H19" i="23"/>
  <c r="G19" i="23"/>
  <c r="F19" i="23"/>
  <c r="E19" i="23"/>
  <c r="D19" i="23"/>
  <c r="C19" i="23"/>
  <c r="O18" i="23"/>
  <c r="N18" i="23"/>
  <c r="M18" i="23"/>
  <c r="L18" i="23"/>
  <c r="K18" i="23"/>
  <c r="J18" i="23"/>
  <c r="I18" i="23"/>
  <c r="H18" i="23"/>
  <c r="G18" i="23"/>
  <c r="F18" i="23"/>
  <c r="E18" i="23"/>
  <c r="D18" i="23"/>
  <c r="C18" i="23"/>
  <c r="O17" i="23"/>
  <c r="N17" i="23"/>
  <c r="M17" i="23"/>
  <c r="L17" i="23"/>
  <c r="K17" i="23"/>
  <c r="J17" i="23"/>
  <c r="I17" i="23"/>
  <c r="H17" i="23"/>
  <c r="G17" i="23"/>
  <c r="F17" i="23"/>
  <c r="E17" i="23"/>
  <c r="D17" i="23"/>
  <c r="C17" i="23"/>
  <c r="O16" i="23"/>
  <c r="N16" i="23"/>
  <c r="M16" i="23"/>
  <c r="L16" i="23"/>
  <c r="K16" i="23"/>
  <c r="J16" i="23"/>
  <c r="I16" i="23"/>
  <c r="H16" i="23"/>
  <c r="G16" i="23"/>
  <c r="F16" i="23"/>
  <c r="E16" i="23"/>
  <c r="D16" i="23"/>
  <c r="C16" i="23"/>
  <c r="D22" i="24" l="1"/>
  <c r="D28" i="24" s="1"/>
  <c r="L22" i="24"/>
  <c r="L28" i="24" s="1"/>
  <c r="F22" i="24"/>
  <c r="F28" i="24" s="1"/>
  <c r="N22" i="24"/>
  <c r="N29" i="24" s="1"/>
  <c r="G22" i="24"/>
  <c r="G31" i="24" s="1"/>
  <c r="O22" i="24"/>
  <c r="O31" i="24" s="1"/>
  <c r="H22" i="24"/>
  <c r="H26" i="24" s="1"/>
  <c r="B22" i="24"/>
  <c r="B28" i="24" s="1"/>
  <c r="J22" i="24"/>
  <c r="J27" i="24" s="1"/>
  <c r="I22" i="24"/>
  <c r="I29" i="24" s="1"/>
  <c r="J30" i="24"/>
  <c r="D30" i="24"/>
  <c r="C22" i="24"/>
  <c r="C28" i="24" s="1"/>
  <c r="K22" i="24"/>
  <c r="K28" i="24" s="1"/>
  <c r="M22" i="24"/>
  <c r="M28" i="24" s="1"/>
  <c r="E22" i="24"/>
  <c r="E29" i="24" s="1"/>
  <c r="N27" i="24" l="1"/>
  <c r="O30" i="24"/>
  <c r="O27" i="24"/>
  <c r="O29" i="24"/>
  <c r="O26" i="24"/>
  <c r="O28" i="24"/>
  <c r="O32" i="24" s="1"/>
  <c r="N31" i="24"/>
  <c r="D27" i="24"/>
  <c r="D31" i="24"/>
  <c r="D26" i="24"/>
  <c r="D29" i="24"/>
  <c r="G26" i="24"/>
  <c r="I27" i="24"/>
  <c r="N28" i="24"/>
  <c r="N26" i="24"/>
  <c r="N30" i="24"/>
  <c r="I26" i="24"/>
  <c r="I30" i="24"/>
  <c r="G29" i="24"/>
  <c r="B29" i="24"/>
  <c r="F27" i="24"/>
  <c r="F26" i="24"/>
  <c r="F30" i="24"/>
  <c r="F29" i="24"/>
  <c r="F31" i="24"/>
  <c r="I31" i="24"/>
  <c r="B27" i="24"/>
  <c r="J28" i="24"/>
  <c r="G30" i="24"/>
  <c r="L26" i="24"/>
  <c r="B26" i="24"/>
  <c r="J31" i="24"/>
  <c r="K27" i="24"/>
  <c r="B30" i="24"/>
  <c r="I28" i="24"/>
  <c r="H27" i="24"/>
  <c r="L27" i="24"/>
  <c r="C27" i="24"/>
  <c r="B31" i="24"/>
  <c r="H28" i="24"/>
  <c r="E30" i="24"/>
  <c r="H30" i="24"/>
  <c r="C29" i="24"/>
  <c r="G28" i="24"/>
  <c r="J29" i="24"/>
  <c r="H29" i="24"/>
  <c r="L29" i="24"/>
  <c r="E28" i="24"/>
  <c r="L30" i="24"/>
  <c r="L31" i="24"/>
  <c r="H31" i="24"/>
  <c r="C31" i="24"/>
  <c r="G27" i="24"/>
  <c r="J26" i="24"/>
  <c r="M31" i="24"/>
  <c r="M27" i="24"/>
  <c r="M26" i="24"/>
  <c r="M29" i="24"/>
  <c r="K31" i="24"/>
  <c r="K29" i="24"/>
  <c r="M30" i="24"/>
  <c r="K30" i="24"/>
  <c r="K26" i="24"/>
  <c r="E31" i="24"/>
  <c r="E27" i="24"/>
  <c r="E26" i="24"/>
  <c r="C30" i="24"/>
  <c r="C26" i="24"/>
  <c r="D32" i="24" l="1"/>
  <c r="N32" i="24"/>
  <c r="I32" i="24"/>
  <c r="F32" i="24"/>
  <c r="J32" i="24"/>
  <c r="E32" i="24"/>
  <c r="K32" i="24"/>
  <c r="B32" i="24"/>
  <c r="G32" i="24"/>
  <c r="H32" i="24"/>
  <c r="M32" i="24"/>
  <c r="L32" i="24"/>
  <c r="C32" i="24"/>
</calcChain>
</file>

<file path=xl/sharedStrings.xml><?xml version="1.0" encoding="utf-8"?>
<sst xmlns="http://schemas.openxmlformats.org/spreadsheetml/2006/main" count="752" uniqueCount="372">
  <si>
    <t>2021 Pollutant emissions and waste transfers from SEPA regulated industrial sites</t>
  </si>
  <si>
    <t>Datasheet to accompany Scottish Pollutant Release Inventory 2021 Statistic commentary</t>
  </si>
  <si>
    <t>Figures correct at 12th September 2022</t>
  </si>
  <si>
    <t>Table</t>
  </si>
  <si>
    <t>Figure</t>
  </si>
  <si>
    <t>Name of table or figure</t>
  </si>
  <si>
    <t>Total ART emissions to air by pollutant and industry sector for 2021. All values are kg except for carbon dioxide which is in tonnes</t>
  </si>
  <si>
    <t>Number of sites reporting ART emissions to air, and percentage of total ART emissions released, by industry sector and pollutant for 2021</t>
  </si>
  <si>
    <t>Total ART emissions to water by pollutant and industry sector for 2021. All values are kg.</t>
  </si>
  <si>
    <t>Number of sites reporting ART emissions to water, and percentage of total ART emissions released, by sector and pollutant for 2021</t>
  </si>
  <si>
    <t>Off site waste transfers by industry sector and type for 2021. All values are tonnes.</t>
  </si>
  <si>
    <r>
      <t>Global warming potential of greenhouse gases reported to SPRI since 2007 (kg CO</t>
    </r>
    <r>
      <rPr>
        <vertAlign val="subscript"/>
        <sz val="11"/>
        <rFont val="Calibri"/>
        <family val="2"/>
        <scheme val="minor"/>
      </rPr>
      <t>2</t>
    </r>
    <r>
      <rPr>
        <sz val="11"/>
        <rFont val="Calibri"/>
        <family val="2"/>
        <scheme val="minor"/>
      </rPr>
      <t>e)</t>
    </r>
  </si>
  <si>
    <r>
      <t>Global warming potential of greenhouse gases reported to SPRI since 2007 (kg CO</t>
    </r>
    <r>
      <rPr>
        <vertAlign val="subscript"/>
        <sz val="11"/>
        <rFont val="Calibri"/>
        <family val="2"/>
        <scheme val="minor"/>
      </rPr>
      <t>2</t>
    </r>
    <r>
      <rPr>
        <sz val="11"/>
        <rFont val="Calibri"/>
        <family val="2"/>
        <scheme val="minor"/>
      </rPr>
      <t>e), excluding carbon dioxide and methane, to show relative scale of minor gases. Note that HFCs and PFCs use worst-case values</t>
    </r>
  </si>
  <si>
    <t>3 &amp; 4</t>
  </si>
  <si>
    <t>Annual SPRI Greenhouse gas emissions normalised against 2007 values</t>
  </si>
  <si>
    <r>
      <t>Global warming potential of greenhouse gases reported to SPRI by industry sector for 2020 and 2021 (kg CO</t>
    </r>
    <r>
      <rPr>
        <vertAlign val="subscript"/>
        <sz val="11"/>
        <rFont val="Calibri"/>
        <family val="2"/>
        <scheme val="minor"/>
      </rPr>
      <t>2</t>
    </r>
    <r>
      <rPr>
        <sz val="11"/>
        <rFont val="Calibri"/>
        <family val="2"/>
        <scheme val="minor"/>
      </rPr>
      <t>e)</t>
    </r>
  </si>
  <si>
    <t>Emissions of F-gases reported to SPRI by industry sector for 2020 and 2021 (kg)</t>
  </si>
  <si>
    <t>Number of sites required to report to SPRI in 2021 under each Activity code (including sub-codes)</t>
  </si>
  <si>
    <t>Number of individually-reported pollutants emitted to air and water at above and below reporting thresholds in each industry area for 2021</t>
  </si>
  <si>
    <t>Revisions to historic SPRI pollutant emission data since last publication</t>
  </si>
  <si>
    <t xml:space="preserve">Revisions to historic SPRI waste data since last publication </t>
  </si>
  <si>
    <t>Table 1: Total ART emissions to air by pollutant and industry sector for 2021. All values are kg except for carbon dioxide which is in tonnes</t>
  </si>
  <si>
    <t>Pollutant name</t>
  </si>
  <si>
    <t>Threshold (Kg)</t>
  </si>
  <si>
    <t>Total Release (Kg)</t>
  </si>
  <si>
    <t>1 - Energy sector</t>
  </si>
  <si>
    <t>2 - Production and processing of metals</t>
  </si>
  <si>
    <t>3 - Mineral industry</t>
  </si>
  <si>
    <t>4 - Chemical industry</t>
  </si>
  <si>
    <t>5 - Waste and waste-water m/ment</t>
  </si>
  <si>
    <t>6 - Paper and wood production and processing</t>
  </si>
  <si>
    <t>7 - Intensive livestock production and aquaculture</t>
  </si>
  <si>
    <t>8 - Animal and vegetable products from the food and beverage sector</t>
  </si>
  <si>
    <t>9 - Other activities</t>
  </si>
  <si>
    <t>Ammonia</t>
  </si>
  <si>
    <t>Antimony</t>
  </si>
  <si>
    <t>Arsenic</t>
  </si>
  <si>
    <t>Benzene</t>
  </si>
  <si>
    <t>Butadiene</t>
  </si>
  <si>
    <t>Cadmium</t>
  </si>
  <si>
    <t xml:space="preserve">Carbon dioxide (tonnes) </t>
  </si>
  <si>
    <t>10,000 t</t>
  </si>
  <si>
    <t>Carbon monoxide</t>
  </si>
  <si>
    <t>Chlorine and total inorganic chlorine compounds - as HCl</t>
  </si>
  <si>
    <t>Chlorofluorocarbons (CFCs)</t>
  </si>
  <si>
    <t>Chromium</t>
  </si>
  <si>
    <t>Copper</t>
  </si>
  <si>
    <t>Dioxins and furans - as ITEQ</t>
  </si>
  <si>
    <t>Dioxins and furans - as WHO TEQ</t>
  </si>
  <si>
    <t>Ethylbenzene</t>
  </si>
  <si>
    <t>Fluorine and total inorganic fluorine compounds - as HF</t>
  </si>
  <si>
    <t>Formaldehyde</t>
  </si>
  <si>
    <t>Hydrochlorofluorocarbons (HCFCs)</t>
  </si>
  <si>
    <t>Hydrofluorocarbons (HFCs)</t>
  </si>
  <si>
    <t>Hydrogen chloride</t>
  </si>
  <si>
    <t>Lead</t>
  </si>
  <si>
    <t>Manganese</t>
  </si>
  <si>
    <t>Mercury</t>
  </si>
  <si>
    <t>Methane</t>
  </si>
  <si>
    <t>Methyl chloride</t>
  </si>
  <si>
    <t>Methyl chloroform</t>
  </si>
  <si>
    <t>Methylene chloride</t>
  </si>
  <si>
    <t>Naphthalene</t>
  </si>
  <si>
    <t>Nickel</t>
  </si>
  <si>
    <r>
      <t>Nitrogen oxides, NO and NO</t>
    </r>
    <r>
      <rPr>
        <vertAlign val="subscript"/>
        <sz val="10"/>
        <color rgb="FF000000"/>
        <rFont val="Calibri"/>
        <family val="2"/>
        <scheme val="minor"/>
      </rPr>
      <t>2</t>
    </r>
    <r>
      <rPr>
        <sz val="10"/>
        <color rgb="FF000000"/>
        <rFont val="Calibri"/>
        <family val="2"/>
        <scheme val="minor"/>
      </rPr>
      <t xml:space="preserve"> as NO</t>
    </r>
    <r>
      <rPr>
        <vertAlign val="subscript"/>
        <sz val="10"/>
        <color rgb="FF000000"/>
        <rFont val="Calibri"/>
        <family val="2"/>
        <scheme val="minor"/>
      </rPr>
      <t>2</t>
    </r>
  </si>
  <si>
    <t>Nitrous oxide</t>
  </si>
  <si>
    <t>Non-methane volatile organic compounds (NMVOCs)</t>
  </si>
  <si>
    <t>Particulate matter - PM10 and smaller</t>
  </si>
  <si>
    <t>Particulate matter - total</t>
  </si>
  <si>
    <t>Particulates - PM2.5 and smaller only</t>
  </si>
  <si>
    <t>Perfluorocarbons (PFCs)</t>
  </si>
  <si>
    <t>Phenols - total as C</t>
  </si>
  <si>
    <t>Polycyclic aromatic hydrocarbons (PAHs)</t>
  </si>
  <si>
    <t>Selenium</t>
  </si>
  <si>
    <t>Styrene</t>
  </si>
  <si>
    <t>Sulphur hexafluoride</t>
  </si>
  <si>
    <r>
      <t>Sulphur oxides, SO</t>
    </r>
    <r>
      <rPr>
        <vertAlign val="subscript"/>
        <sz val="10"/>
        <color rgb="FF000000"/>
        <rFont val="Calibri"/>
        <family val="2"/>
        <scheme val="minor"/>
      </rPr>
      <t>2</t>
    </r>
    <r>
      <rPr>
        <sz val="10"/>
        <color rgb="FF000000"/>
        <rFont val="Calibri"/>
        <family val="2"/>
        <scheme val="minor"/>
      </rPr>
      <t xml:space="preserve"> and SO</t>
    </r>
    <r>
      <rPr>
        <vertAlign val="subscript"/>
        <sz val="10"/>
        <color rgb="FF000000"/>
        <rFont val="Calibri"/>
        <family val="2"/>
        <scheme val="minor"/>
      </rPr>
      <t>3</t>
    </r>
    <r>
      <rPr>
        <sz val="10"/>
        <color rgb="FF000000"/>
        <rFont val="Calibri"/>
        <family val="2"/>
        <scheme val="minor"/>
      </rPr>
      <t xml:space="preserve"> as SO</t>
    </r>
    <r>
      <rPr>
        <vertAlign val="subscript"/>
        <sz val="10"/>
        <color rgb="FF000000"/>
        <rFont val="Calibri"/>
        <family val="2"/>
        <scheme val="minor"/>
      </rPr>
      <t>2</t>
    </r>
  </si>
  <si>
    <t>Tetrachloroethane</t>
  </si>
  <si>
    <t>Toluene</t>
  </si>
  <si>
    <t>Vanadium</t>
  </si>
  <si>
    <t>Xylene - all isomers</t>
  </si>
  <si>
    <t>Zinc</t>
  </si>
  <si>
    <t>Table 2: Number of sites reporting ART emissions to air, and percentage of total ART emissions released, by industry sector and pollutant for 2021</t>
  </si>
  <si>
    <t xml:space="preserve">Pollutant </t>
  </si>
  <si>
    <t>Total no of ART sites</t>
  </si>
  <si>
    <t>Sites</t>
  </si>
  <si>
    <t>% of 2021</t>
  </si>
  <si>
    <t>Carbon dioxide</t>
  </si>
  <si>
    <t>Table 3: Total ART emissions to water by pollutant and industry sector for 2021. All values are kg.</t>
  </si>
  <si>
    <t>Anthracene</t>
  </si>
  <si>
    <t>Asbestos</t>
  </si>
  <si>
    <t>Azamethiphos</t>
  </si>
  <si>
    <t>Benzo (g,h,i) perylene</t>
  </si>
  <si>
    <t>Benzo(a) pyrene</t>
  </si>
  <si>
    <t>Brominated diphenylethers - total as Br</t>
  </si>
  <si>
    <t>Chlorides - total as Cl</t>
  </si>
  <si>
    <t>Chloroform</t>
  </si>
  <si>
    <t>Cyanides - total as CN</t>
  </si>
  <si>
    <t>Cypermethrin</t>
  </si>
  <si>
    <t>Deltamethrin</t>
  </si>
  <si>
    <t>Di(2-ethylhexyl) phthalate</t>
  </si>
  <si>
    <t>Diazinon</t>
  </si>
  <si>
    <t>Diuron</t>
  </si>
  <si>
    <t>Emamectin benzoate</t>
  </si>
  <si>
    <t>Fluoranthene</t>
  </si>
  <si>
    <t>Fluorides - total as F</t>
  </si>
  <si>
    <t>Halogenated organic compounds - total as AOX</t>
  </si>
  <si>
    <t>Hexachlorocyclohexane - all isomers</t>
  </si>
  <si>
    <t>Iron</t>
  </si>
  <si>
    <t>Isoproturon</t>
  </si>
  <si>
    <t>Lindane</t>
  </si>
  <si>
    <t>Nitrogen - total as N</t>
  </si>
  <si>
    <t>Nonylphenol ethoxylates</t>
  </si>
  <si>
    <t>Nonylphenols</t>
  </si>
  <si>
    <t>Nonyphenol and nonylphenol ethoxylates</t>
  </si>
  <si>
    <t>Octylphenol and octylphenol ethoxylates</t>
  </si>
  <si>
    <t>Octylphenols</t>
  </si>
  <si>
    <t>Organic tin compounds - total as Sn</t>
  </si>
  <si>
    <t>Permethrin</t>
  </si>
  <si>
    <t>Phosphorus - total as P</t>
  </si>
  <si>
    <t>Polychlorinated biphenyls</t>
  </si>
  <si>
    <t>Total organic carbon or COD/3</t>
  </si>
  <si>
    <t>Tributyltin compounds</t>
  </si>
  <si>
    <t>Table 4: Number of sites reporting ART emissions to water, and percentage of total ART emissions released, by sector and pollutant for 2021</t>
  </si>
  <si>
    <t xml:space="preserve">8 - Animal and vegetable products from the food and beverage sector </t>
  </si>
  <si>
    <t>Table 5: Off site waste transfers by industry sector and type for 2021. All values are tonnes.</t>
  </si>
  <si>
    <t>Industry sector</t>
  </si>
  <si>
    <t>Hazardous Waste</t>
  </si>
  <si>
    <t>Non-hazardous Waste</t>
  </si>
  <si>
    <t>Disposal</t>
  </si>
  <si>
    <t>Recovery</t>
  </si>
  <si>
    <t>Total</t>
  </si>
  <si>
    <t>Table 6: Number of sites required to report to SPRI in 2021 under each Activity code (including sub-codes)</t>
  </si>
  <si>
    <t>Code</t>
  </si>
  <si>
    <t>Activity</t>
  </si>
  <si>
    <t>Capacity Threshold</t>
  </si>
  <si>
    <t>Operator submits return</t>
  </si>
  <si>
    <t>Waste system transfer</t>
  </si>
  <si>
    <t>Energy sector</t>
  </si>
  <si>
    <t>1(a)</t>
  </si>
  <si>
    <t>Mineral oil and gas refineries</t>
  </si>
  <si>
    <t>*</t>
  </si>
  <si>
    <t>1(b)</t>
  </si>
  <si>
    <t>Installations for gasification and liquefaction</t>
  </si>
  <si>
    <t>1(c)</t>
  </si>
  <si>
    <t>Thermal power stations and other combustion installations</t>
  </si>
  <si>
    <t>With a heat input of 50 megawatts (MW)</t>
  </si>
  <si>
    <t>Production and processing of metals</t>
  </si>
  <si>
    <t>2(c).i</t>
  </si>
  <si>
    <t>Hot-rolling mills</t>
  </si>
  <si>
    <t>With a capacity of 20 tonnes of crude steel per hour</t>
  </si>
  <si>
    <t>2(c).ii</t>
  </si>
  <si>
    <t>Smitheries with hammers</t>
  </si>
  <si>
    <t>With an energy of 50 kilojoules per hammer, where the calorific power used exceeds 20 MW</t>
  </si>
  <si>
    <t>2(d)</t>
  </si>
  <si>
    <t>Ferrous metal foundries</t>
  </si>
  <si>
    <t>With a production capacity of 20 tonnes per day</t>
  </si>
  <si>
    <t>2(e).i</t>
  </si>
  <si>
    <t>For the production of non-ferrous crude metals from  ore, concentrates or secondary raw materials by  metallurgical, chemical or electrolytic processes</t>
  </si>
  <si>
    <t>2(e).ii</t>
  </si>
  <si>
    <t>For the smelting, including the alloying, of non-ferrous metals, including recovered products (refining, foundry casting, etc.)</t>
  </si>
  <si>
    <t>With a melting capacity of 4 tonnes per day for lead and cadmium or 20 tonnes per day for all other metals</t>
  </si>
  <si>
    <t>2(f)</t>
  </si>
  <si>
    <t>Installations for surface treatment of metals and plastic materials using an electrolytic or chemical process</t>
  </si>
  <si>
    <t>Where the volume of the treatment vats equals 30m3</t>
  </si>
  <si>
    <t>Mineral industry</t>
  </si>
  <si>
    <t>3(a)</t>
  </si>
  <si>
    <t>Underground mining and related operations</t>
  </si>
  <si>
    <t>3(b)</t>
  </si>
  <si>
    <t>Opencast mining</t>
  </si>
  <si>
    <t>Where the surface of the area being mined equals 25 hectares</t>
  </si>
  <si>
    <t>3(c).i</t>
  </si>
  <si>
    <t>Cement clinker in rotary kilns</t>
  </si>
  <si>
    <t>With a production capacity of 500 tonnes per day</t>
  </si>
  <si>
    <t>3(e)</t>
  </si>
  <si>
    <t>Installations for the manufacture of glass, including glass fibre</t>
  </si>
  <si>
    <t>With a melting capacity of 20 tonnes per day</t>
  </si>
  <si>
    <t>3(g)</t>
  </si>
  <si>
    <t>Installations for the manufacture of ceramic products by firing, in particular roofing tiles, bricks, refractory bricks, tiles, stoneware or porcelain</t>
  </si>
  <si>
    <t>With a production capacity of 75 tonnes per day, or with a kiln capacity of 4m3 and with a setting density per kiln of 300 kg/m3</t>
  </si>
  <si>
    <t>Chemical industry</t>
  </si>
  <si>
    <t>4(a)</t>
  </si>
  <si>
    <t>Chemical installations for the production on an industrial scale of basic organic chemicals, such as:</t>
  </si>
  <si>
    <t>4(a).i</t>
  </si>
  <si>
    <t>Simple hydrocarbons (linear or cyclic, saturated or  unsaturated, aliphatic or aromatic)</t>
  </si>
  <si>
    <t>4(a).ii</t>
  </si>
  <si>
    <t>Oxygen-containing hydrocarbons such as alcohols,  aldehydes, ketones, carboxylic acids, esters,  acetates, ethers, peroxides, epoxy resins</t>
  </si>
  <si>
    <t>4(a).ix</t>
  </si>
  <si>
    <t>Synthetic rubbers</t>
  </si>
  <si>
    <t>4(a).viii</t>
  </si>
  <si>
    <t>Basic plastic materials (polymers, synthetic fibres  and cellulose-based fibres)</t>
  </si>
  <si>
    <t>4(a).x</t>
  </si>
  <si>
    <t>Dyes and pigments</t>
  </si>
  <si>
    <t>4(b).i</t>
  </si>
  <si>
    <t>Gases, such as ammonia, chlorine or hydrogen  chloride, fluorine or hydrogen fluoride, carbon  oxides, sulphur compounds, nitrogen oxides,  hydrogen, sulphur dioxide, carbonyl chloride</t>
  </si>
  <si>
    <t>4(b).ii</t>
  </si>
  <si>
    <t>Acids, such as chromic acid, hydrofluoric acid,  phosphoric acid, nitric acid, hydrochloric acid,  sulphuric acid, oleum, sulphurous acids</t>
  </si>
  <si>
    <t>4(b).iv</t>
  </si>
  <si>
    <t>Salts, such as ammonium chloride, potassium  chlorate, potassium carbonate, sodium carbonate,  perborate, silver nitrate</t>
  </si>
  <si>
    <t>4(b).v</t>
  </si>
  <si>
    <t>Non-metals, metal oxides or other inorganic  compounds such as calcium carbide, silicon, silicon  carbide</t>
  </si>
  <si>
    <t>4(d)</t>
  </si>
  <si>
    <t>Chemical installations for the production on an industrial scale of basic plant health products and of biocides</t>
  </si>
  <si>
    <t>4(e)</t>
  </si>
  <si>
    <t>Installations using a chemical or biological process for the production on an industrial scale of basic pharmaceutical products</t>
  </si>
  <si>
    <t>4(f)</t>
  </si>
  <si>
    <t>Installations for the production on an industrial scale of explosives and pyrotechnic products</t>
  </si>
  <si>
    <t>Waste and waste-water management</t>
  </si>
  <si>
    <t>5(a)</t>
  </si>
  <si>
    <t>Installations for the recovery or disposal of hazardous waste.</t>
  </si>
  <si>
    <t>Receiving 10 tonnes per day</t>
  </si>
  <si>
    <t>5(b)</t>
  </si>
  <si>
    <t>Installations for the incineration of municipal waste</t>
  </si>
  <si>
    <t>With a capacity of 3 tonnes per hour</t>
  </si>
  <si>
    <t>5(c)</t>
  </si>
  <si>
    <t>Installations for the disposal of non-hazardous waste</t>
  </si>
  <si>
    <t>With a capacity of 50 tonnes per day</t>
  </si>
  <si>
    <t>5(d)</t>
  </si>
  <si>
    <t>Landfills (excluding landfills of inert waste)</t>
  </si>
  <si>
    <t>Receiving 10 tonnes per day or with a total capacity of 25,000 tonnes</t>
  </si>
  <si>
    <t>5(d).i</t>
  </si>
  <si>
    <t>Landfills (inert waste)</t>
  </si>
  <si>
    <t>5(e)</t>
  </si>
  <si>
    <t>Installations for the disposal or recycling of animal carcasses and animal waste</t>
  </si>
  <si>
    <t>With a treatment capacity of 10 tonnes per day</t>
  </si>
  <si>
    <t>5(f).i</t>
  </si>
  <si>
    <t>Municipal waste-water treatment plants</t>
  </si>
  <si>
    <t>With a capacity below 100,000 population equivalent</t>
  </si>
  <si>
    <t>5(f).ii</t>
  </si>
  <si>
    <t>With a capacity of 100,000 population equivalent</t>
  </si>
  <si>
    <t>5(g)</t>
  </si>
  <si>
    <t>Independently operated industrial waste-water treatment plants which serve one or more activities of this list</t>
  </si>
  <si>
    <t>With a capacity of 10,000m3 per day</t>
  </si>
  <si>
    <t>5(h).v</t>
  </si>
  <si>
    <t>Recovery, or a mix of recovery and disposal, of non-hazardous waste with a capacity exceeding 75 tonnes per day</t>
  </si>
  <si>
    <t>When the only waste treatment activity carried out is anaerobic digestion, the capacity threshold for this activity shall be 100 tonnes per day.</t>
  </si>
  <si>
    <t>Paper and wood production and processing</t>
  </si>
  <si>
    <t>6(a)</t>
  </si>
  <si>
    <t>Industrial plants for the production of pulp from timber or similar fibrous materials</t>
  </si>
  <si>
    <t>6(b)</t>
  </si>
  <si>
    <t>Industrial plants for the production of paper and board and other primary wood products (such as chipboard, fibreboard and plywood)</t>
  </si>
  <si>
    <t>With a production capacity of 20 tonnes per day</t>
  </si>
  <si>
    <t>6(c)</t>
  </si>
  <si>
    <t>Industrial plants for the preservation of wood and wood products with chemicals</t>
  </si>
  <si>
    <t>With a production capacity of 50m3 per day</t>
  </si>
  <si>
    <t>Intensive livestock production and aquaculture</t>
  </si>
  <si>
    <t>7(a).i</t>
  </si>
  <si>
    <t>Installations for the intensive rearing of poultry</t>
  </si>
  <si>
    <t>With 40,000 places for poultry</t>
  </si>
  <si>
    <t>7(a).ii</t>
  </si>
  <si>
    <t>Installations for the intensive rearing of pigs</t>
  </si>
  <si>
    <t>With 2,000 places for production pigs (over 30 kg)</t>
  </si>
  <si>
    <t>7(a).iii</t>
  </si>
  <si>
    <t>With 750 places for sows</t>
  </si>
  <si>
    <t>7(b).i</t>
  </si>
  <si>
    <t>Intensive aquaculture</t>
  </si>
  <si>
    <t>Not exceeding 1,000 tonnes of fish and shellfish per year</t>
  </si>
  <si>
    <t>7(b).ii</t>
  </si>
  <si>
    <t>With 1,000 tonnes of fish and shellfish per year</t>
  </si>
  <si>
    <t>Animal and vegetable products from the food and beverage sector</t>
  </si>
  <si>
    <t>8(a)</t>
  </si>
  <si>
    <t>Slaughterhouses</t>
  </si>
  <si>
    <t>With a carcass production capacity of 50 tonnes per day</t>
  </si>
  <si>
    <t>8(b).i</t>
  </si>
  <si>
    <t>(i) Animal raw materials (other than milk)</t>
  </si>
  <si>
    <t>With a finished product production capacity of 75 tonnes per day</t>
  </si>
  <si>
    <t>8(b).ii</t>
  </si>
  <si>
    <t>(ii) Vegetable raw materials</t>
  </si>
  <si>
    <t>With a finished product production capacity of 300 tonnes per day (average value on a quarterly basis)</t>
  </si>
  <si>
    <t>8(c)</t>
  </si>
  <si>
    <t>Treatment and processing of milk</t>
  </si>
  <si>
    <t>With a capacity to receive 200 tonnes of milk or more per day (average value on an annual basis)</t>
  </si>
  <si>
    <t>Other activities</t>
  </si>
  <si>
    <t>9(a)</t>
  </si>
  <si>
    <t>Plants for the pre-treatment (operations such as washing, bleaching, mercerization) or dyeing of fibres or textiles</t>
  </si>
  <si>
    <t>With a treatment capacity of 10 tonnes per day</t>
  </si>
  <si>
    <t>9(b)</t>
  </si>
  <si>
    <t>Plants for the tanning of hides and skins</t>
  </si>
  <si>
    <t>With a treatment capacity of 12 tonnes of finished product per day</t>
  </si>
  <si>
    <t>9(c)</t>
  </si>
  <si>
    <t>Installations for the surface treatment of substances, objects or products using organic solvents, in particular for dressing, printing, coating, degreasing, waterproofing, sizing, painting, cleaning or impregnating</t>
  </si>
  <si>
    <t>With a consumption capacity of 150 kg per hour or 200 tonnes per year</t>
  </si>
  <si>
    <t>9(e)</t>
  </si>
  <si>
    <t>Installations for the building of, and painting or removal of paint from ships</t>
  </si>
  <si>
    <t>With a capacity for ships 100m long</t>
  </si>
  <si>
    <t>Radioactive Substances sites</t>
  </si>
  <si>
    <t>10(a)</t>
  </si>
  <si>
    <t>All nuclear installations (including plants undergoing decommissioning) and all non-nuclear installations holding authorisation for air, water and waste</t>
  </si>
  <si>
    <t>water releases: Radioactive substances activity – nuclear</t>
  </si>
  <si>
    <t>10(b)</t>
  </si>
  <si>
    <r>
      <t>water releases:</t>
    </r>
    <r>
      <rPr>
        <sz val="11"/>
        <color rgb="FF000000"/>
        <rFont val="Calibri"/>
        <family val="2"/>
        <scheme val="minor"/>
      </rPr>
      <t xml:space="preserve"> </t>
    </r>
    <r>
      <rPr>
        <sz val="10"/>
        <color rgb="FF000000"/>
        <rFont val="Calibri"/>
        <family val="2"/>
        <scheme val="minor"/>
      </rPr>
      <t>Radioactive substances activity – non- nuclear</t>
    </r>
  </si>
  <si>
    <t>Total sites required to report to SPRI in 2021</t>
  </si>
  <si>
    <t>Table 7: Revisions to historic SPRI pollutant emission data since last publication</t>
  </si>
  <si>
    <t>Site name</t>
  </si>
  <si>
    <t>Dataset year</t>
  </si>
  <si>
    <t>Pollutant</t>
  </si>
  <si>
    <t>Medium</t>
  </si>
  <si>
    <t>Mass (kg)</t>
  </si>
  <si>
    <t>original</t>
  </si>
  <si>
    <t>updated</t>
  </si>
  <si>
    <t>Head of Work STW, St Ola, Orkney</t>
  </si>
  <si>
    <t xml:space="preserve">Water </t>
  </si>
  <si>
    <t>BRT</t>
  </si>
  <si>
    <t>Newton Toll Landfill Site, Elgin</t>
  </si>
  <si>
    <t>Air</t>
  </si>
  <si>
    <t>NA</t>
  </si>
  <si>
    <t>Flotta Terminal, Orkney</t>
  </si>
  <si>
    <t>Barkip Anaerobic Digestion Plant</t>
  </si>
  <si>
    <t>Nitrogen oxides, NO and NO2 as NO2</t>
  </si>
  <si>
    <t>Meadowhead Sewage Treatment Works, Irvine</t>
  </si>
  <si>
    <t xml:space="preserve">Table 8: Revisions to historic SPRI waste data since last publication </t>
  </si>
  <si>
    <t>Waste type</t>
  </si>
  <si>
    <t>Recovery or disposal</t>
  </si>
  <si>
    <t>Mass (tonnes)</t>
  </si>
  <si>
    <t xml:space="preserve">original </t>
  </si>
  <si>
    <t xml:space="preserve">new </t>
  </si>
  <si>
    <r>
      <t>PX Limited, St Fergus Gas Terminal, Aberdeen</t>
    </r>
    <r>
      <rPr>
        <b/>
        <sz val="10"/>
        <color rgb="FF000000"/>
        <rFont val="Calibri"/>
        <family val="2"/>
      </rPr>
      <t> </t>
    </r>
  </si>
  <si>
    <t>2020 </t>
  </si>
  <si>
    <t>Hazardous </t>
  </si>
  <si>
    <t>Disposal </t>
  </si>
  <si>
    <t>12 </t>
  </si>
  <si>
    <t>3.94 </t>
  </si>
  <si>
    <t>Recovery </t>
  </si>
  <si>
    <t>12.11 </t>
  </si>
  <si>
    <t>20.231 </t>
  </si>
  <si>
    <r>
      <t>Peterhead STW, Burnhaven, Peterhead</t>
    </r>
    <r>
      <rPr>
        <b/>
        <sz val="10"/>
        <color rgb="FF000000"/>
        <rFont val="Calibri"/>
        <family val="2"/>
      </rPr>
      <t> </t>
    </r>
  </si>
  <si>
    <t>Non-Hazardous </t>
  </si>
  <si>
    <t>5653.06 </t>
  </si>
  <si>
    <t>5656.1 </t>
  </si>
  <si>
    <r>
      <t>Dounreay, Caithness</t>
    </r>
    <r>
      <rPr>
        <b/>
        <sz val="10"/>
        <color rgb="FF000000"/>
        <rFont val="Calibri"/>
        <family val="2"/>
      </rPr>
      <t> </t>
    </r>
  </si>
  <si>
    <t>0 </t>
  </si>
  <si>
    <t>3.54 </t>
  </si>
  <si>
    <t>1.98 </t>
  </si>
  <si>
    <r>
      <t>Flotta Terminal, Orkney</t>
    </r>
    <r>
      <rPr>
        <b/>
        <sz val="10"/>
        <color rgb="FF000000"/>
        <rFont val="Calibri"/>
        <family val="2"/>
      </rPr>
      <t> </t>
    </r>
  </si>
  <si>
    <t>14.5 </t>
  </si>
  <si>
    <r>
      <t>Nigg Oil Terminal, Tain, Ross-shire</t>
    </r>
    <r>
      <rPr>
        <b/>
        <sz val="10"/>
        <color rgb="FF000000"/>
        <rFont val="Calibri"/>
        <family val="2"/>
      </rPr>
      <t> </t>
    </r>
  </si>
  <si>
    <t>21.99 </t>
  </si>
  <si>
    <t>468 </t>
  </si>
  <si>
    <t>Figure 1: Global warming potential of greenhouse gases reported to SPRI since 2007 (kg CO2e)</t>
  </si>
  <si>
    <t>raw figures are combined from three sources</t>
  </si>
  <si>
    <t>Figure 2: Global warming potential of greenhouse gases reported to SPRI since 2007 (kg CO2e), excluding carbon dioxide and methane, to show relative scale of minor gases. Note that HFCs and PFCs use worst-case values</t>
  </si>
  <si>
    <t>Raw figures</t>
  </si>
  <si>
    <t>Pollutant (kg)</t>
  </si>
  <si>
    <t>Carbon dioxide (kg)</t>
  </si>
  <si>
    <t>Methane (kg)</t>
  </si>
  <si>
    <t>Nitrous oxide (kg)</t>
  </si>
  <si>
    <t>Total GHGs</t>
  </si>
  <si>
    <t>Converted to kg CO2e</t>
  </si>
  <si>
    <t>Pollutant (kg CO2e)</t>
  </si>
  <si>
    <t>GWP value used:</t>
  </si>
  <si>
    <t>n/a</t>
  </si>
  <si>
    <t>using max HFC-23 = 14,800</t>
  </si>
  <si>
    <t>using max PFC-116 = 12,200</t>
  </si>
  <si>
    <t>Proportion as CO2e</t>
  </si>
  <si>
    <t>Figures 3 and 4: Annual SPRI Greenhouse gas emissions normalised against 2007 values</t>
  </si>
  <si>
    <t>Normalised against 2007</t>
  </si>
  <si>
    <r>
      <t>Figure 5:</t>
    </r>
    <r>
      <rPr>
        <sz val="11"/>
        <color theme="1"/>
        <rFont val="Calibri"/>
        <family val="2"/>
        <scheme val="minor"/>
      </rPr>
      <t xml:space="preserve"> </t>
    </r>
    <r>
      <rPr>
        <i/>
        <sz val="11"/>
        <color theme="1"/>
        <rFont val="Calibri"/>
        <family val="2"/>
        <scheme val="minor"/>
      </rPr>
      <t>Global warming potential of greenhouse gases reported to SPRI by industry sector for 2020 and 2021 (kg CO</t>
    </r>
    <r>
      <rPr>
        <i/>
        <vertAlign val="subscript"/>
        <sz val="11"/>
        <color theme="1"/>
        <rFont val="Calibri"/>
        <family val="2"/>
        <scheme val="minor"/>
      </rPr>
      <t>2</t>
    </r>
    <r>
      <rPr>
        <i/>
        <sz val="11"/>
        <color theme="1"/>
        <rFont val="Calibri"/>
        <family val="2"/>
        <scheme val="minor"/>
      </rPr>
      <t>e)</t>
    </r>
  </si>
  <si>
    <t>Reported values (kg)</t>
  </si>
  <si>
    <t>GWP used:</t>
  </si>
  <si>
    <t>year</t>
  </si>
  <si>
    <t>Greenhouse gas</t>
  </si>
  <si>
    <t>100 years GWP (AR4)</t>
  </si>
  <si>
    <t>highest GWP of HFCs identified in IPCC AR4</t>
  </si>
  <si>
    <t>highest GWP of PFCs identified in IPCC AR4</t>
  </si>
  <si>
    <t>5 - Waste and waste-water management</t>
  </si>
  <si>
    <r>
      <t>Converted to kg CO</t>
    </r>
    <r>
      <rPr>
        <b/>
        <vertAlign val="subscript"/>
        <sz val="11"/>
        <color theme="1"/>
        <rFont val="Calibri"/>
        <family val="2"/>
        <scheme val="minor"/>
      </rPr>
      <t>2</t>
    </r>
    <r>
      <rPr>
        <b/>
        <sz val="11"/>
        <color theme="1"/>
        <rFont val="Calibri"/>
        <family val="2"/>
        <scheme val="minor"/>
      </rPr>
      <t>e</t>
    </r>
  </si>
  <si>
    <r>
      <t>Pollutant (kg CO</t>
    </r>
    <r>
      <rPr>
        <b/>
        <vertAlign val="subscript"/>
        <sz val="11"/>
        <color theme="1"/>
        <rFont val="Calibri"/>
        <family val="2"/>
        <scheme val="minor"/>
      </rPr>
      <t>2</t>
    </r>
    <r>
      <rPr>
        <b/>
        <sz val="11"/>
        <color theme="1"/>
        <rFont val="Calibri"/>
        <family val="2"/>
        <scheme val="minor"/>
      </rPr>
      <t>e)</t>
    </r>
  </si>
  <si>
    <t>Worst case values used</t>
  </si>
  <si>
    <t>Figure 6: Emissions of F-gases reported to SPRI by industry sector for 2020 and 2021 (kg)</t>
  </si>
  <si>
    <t>Figure 7: Number of individually-reported pollutants emitted to air and water at above and below reporting thresholds in each industry area for 2021</t>
  </si>
  <si>
    <t>ART</t>
  </si>
  <si>
    <t>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</si>
</sst>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
    <numFmt numFmtId="166" formatCode="#,###"/>
    <numFmt numFmtId="167" formatCode="##.0"/>
    <numFmt numFmtId="168" formatCode="#.00"/>
    <numFmt numFmtId="169" formatCode="0.######"/>
    <numFmt numFmtId="170" formatCode="_-* #,##0_-;\-* #,##0_-;_-* &quot;-&quot;??_-;_-@_-"/>
    <numFmt numFmtId="171" formatCode="_(* #,##0_);_(* \(#,##0\);_(* &quot;-&quot;??_);_(@_)"/>
    <numFmt numFmtId="172" formatCode="0.0"/>
    <numFmt numFmtId="173" formatCode="_-* #,##0.0_-;\-* #,##0.0_-;_-* &quot;-&quot;??_-;_-@_-"/>
    <numFmt numFmtId="174" formatCode="_-* #,##0.000000_-;\-* #,##0.000000_-;_-* &quot;-&quot;??_-;_-@_-"/>
  </numFmts>
  <fonts count="27">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11"/>
      <color theme="1"/>
      <name val="Calibri"/>
      <family val="2"/>
      <scheme val="minor"/>
    </font>
    <font>
      <sz val="11"/>
      <name val="Calibri"/>
      <family val="2"/>
      <scheme val="minor"/>
    </font>
    <font>
      <b/>
      <sz val="16"/>
      <color theme="1"/>
      <name val="Calibri"/>
      <family val="2"/>
      <scheme val="minor"/>
    </font>
    <font>
      <b/>
      <sz val="11"/>
      <name val="Calibri"/>
      <family val="2"/>
      <scheme val="minor"/>
    </font>
    <font>
      <b/>
      <i/>
      <sz val="11"/>
      <color theme="1"/>
      <name val="Calibri"/>
      <family val="2"/>
      <scheme val="minor"/>
    </font>
    <font>
      <i/>
      <sz val="11"/>
      <name val="Calibri"/>
      <family val="2"/>
      <scheme val="minor"/>
    </font>
    <font>
      <sz val="11"/>
      <color rgb="FFFF0000"/>
      <name val="Calibri"/>
      <family val="2"/>
      <scheme val="minor"/>
    </font>
    <font>
      <vertAlign val="subscript"/>
      <sz val="11"/>
      <name val="Calibri"/>
      <family val="2"/>
      <scheme val="minor"/>
    </font>
    <font>
      <i/>
      <sz val="10"/>
      <color rgb="FF000000"/>
      <name val="Calibri"/>
      <family val="2"/>
      <scheme val="minor"/>
    </font>
    <font>
      <b/>
      <i/>
      <sz val="10"/>
      <color rgb="FF000000"/>
      <name val="Calibri"/>
      <family val="2"/>
      <scheme val="minor"/>
    </font>
    <font>
      <vertAlign val="subscript"/>
      <sz val="10"/>
      <color rgb="FF000000"/>
      <name val="Calibri"/>
      <family val="2"/>
      <scheme val="minor"/>
    </font>
    <font>
      <sz val="8"/>
      <color theme="1"/>
      <name val="Calibri"/>
      <family val="2"/>
      <scheme val="minor"/>
    </font>
    <font>
      <sz val="11"/>
      <color rgb="FF000000"/>
      <name val="Calibri"/>
      <family val="2"/>
      <scheme val="minor"/>
    </font>
    <font>
      <b/>
      <sz val="11"/>
      <color rgb="FFFF0000"/>
      <name val="Calibri"/>
      <family val="2"/>
      <scheme val="minor"/>
    </font>
    <font>
      <i/>
      <sz val="11"/>
      <color rgb="FFFF0000"/>
      <name val="Calibri"/>
      <family val="2"/>
      <scheme val="minor"/>
    </font>
    <font>
      <i/>
      <vertAlign val="subscript"/>
      <sz val="11"/>
      <color theme="1"/>
      <name val="Calibri"/>
      <family val="2"/>
      <scheme val="minor"/>
    </font>
    <font>
      <b/>
      <vertAlign val="subscript"/>
      <sz val="11"/>
      <color theme="1"/>
      <name val="Calibri"/>
      <family val="2"/>
      <scheme val="minor"/>
    </font>
    <font>
      <b/>
      <sz val="10"/>
      <color rgb="FF000000"/>
      <name val="Calibri"/>
      <family val="2"/>
    </font>
    <font>
      <sz val="10"/>
      <color rgb="FF000000"/>
      <name val="Calibri"/>
      <family val="2"/>
    </font>
  </fonts>
  <fills count="7">
    <fill>
      <patternFill patternType="none"/>
    </fill>
    <fill>
      <patternFill patternType="gray125"/>
    </fill>
    <fill>
      <patternFill patternType="solid">
        <fgColor rgb="FFF2F2F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9933"/>
        <bgColor indexed="64"/>
      </patternFill>
    </fill>
    <fill>
      <patternFill patternType="solid">
        <fgColor rgb="FF00B0F0"/>
        <bgColor indexed="64"/>
      </patternFill>
    </fill>
  </fills>
  <borders count="43">
    <border>
      <left/>
      <right/>
      <top/>
      <bottom/>
      <diagonal/>
    </border>
    <border>
      <left style="medium">
        <color rgb="FFBFBFBF"/>
      </left>
      <right style="medium">
        <color rgb="FFBFBFBF"/>
      </right>
      <top style="medium">
        <color rgb="FFBFBFBF"/>
      </top>
      <bottom style="medium">
        <color indexed="64"/>
      </bottom>
      <diagonal/>
    </border>
    <border>
      <left/>
      <right style="medium">
        <color rgb="FFBFBFBF"/>
      </right>
      <top style="medium">
        <color rgb="FFBFBFBF"/>
      </top>
      <bottom style="medium">
        <color indexed="64"/>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indexed="64"/>
      </bottom>
      <diagonal/>
    </border>
    <border>
      <left/>
      <right style="medium">
        <color rgb="FFBFBFBF"/>
      </right>
      <top/>
      <bottom style="medium">
        <color indexed="64"/>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indexed="64"/>
      </top>
      <bottom style="medium">
        <color rgb="FFBFBFBF"/>
      </bottom>
      <diagonal/>
    </border>
    <border>
      <left/>
      <right style="medium">
        <color rgb="FFBFBFBF"/>
      </right>
      <top style="medium">
        <color indexed="64"/>
      </top>
      <bottom style="medium">
        <color rgb="FFBFBFBF"/>
      </bottom>
      <diagonal/>
    </border>
    <border>
      <left style="medium">
        <color rgb="FFBFBFBF"/>
      </left>
      <right style="medium">
        <color rgb="FFBFBFBF"/>
      </right>
      <top style="medium">
        <color rgb="FFBFBFBF"/>
      </top>
      <bottom style="medium">
        <color rgb="FFBFBFBF"/>
      </bottom>
      <diagonal/>
    </border>
    <border>
      <left/>
      <right style="medium">
        <color rgb="FFBFBFBF"/>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style="thin">
        <color rgb="FF000000"/>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style="thin">
        <color rgb="FF000000"/>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style="thin">
        <color rgb="FF000000"/>
      </right>
      <top style="thin">
        <color rgb="FFBFBFBF"/>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9" fontId="8" fillId="0" borderId="0" applyFont="0" applyFill="0" applyBorder="0" applyAlignment="0" applyProtection="0"/>
    <xf numFmtId="164" fontId="8" fillId="0" borderId="0" applyFont="0" applyFill="0" applyBorder="0" applyAlignment="0" applyProtection="0"/>
  </cellStyleXfs>
  <cellXfs count="254">
    <xf numFmtId="0" fontId="0" fillId="0" borderId="0" xfId="0"/>
    <xf numFmtId="0" fontId="0" fillId="0" borderId="0" xfId="0" applyAlignment="1">
      <alignment horizontal="center"/>
    </xf>
    <xf numFmtId="0" fontId="3" fillId="0" borderId="1" xfId="0" applyFont="1" applyBorder="1" applyAlignment="1">
      <alignment vertical="center"/>
    </xf>
    <xf numFmtId="0" fontId="4" fillId="2" borderId="2" xfId="0" applyFont="1" applyFill="1" applyBorder="1" applyAlignment="1">
      <alignment vertical="center"/>
    </xf>
    <xf numFmtId="0" fontId="3" fillId="0" borderId="2" xfId="0" applyFont="1" applyBorder="1" applyAlignment="1">
      <alignment vertical="center" wrapText="1"/>
    </xf>
    <xf numFmtId="3" fontId="0" fillId="0" borderId="0" xfId="0" applyNumberFormat="1"/>
    <xf numFmtId="0" fontId="0" fillId="2" borderId="4" xfId="0" applyFill="1" applyBorder="1" applyAlignment="1">
      <alignment vertical="top"/>
    </xf>
    <xf numFmtId="0" fontId="0" fillId="0" borderId="4" xfId="0" applyBorder="1" applyAlignment="1">
      <alignment vertical="top"/>
    </xf>
    <xf numFmtId="3" fontId="6" fillId="2" borderId="4" xfId="0" applyNumberFormat="1" applyFont="1" applyFill="1" applyBorder="1" applyAlignment="1">
      <alignment horizontal="right" vertical="center"/>
    </xf>
    <xf numFmtId="0" fontId="6" fillId="0" borderId="4" xfId="0" applyFont="1" applyBorder="1" applyAlignment="1">
      <alignment horizontal="right" vertical="center"/>
    </xf>
    <xf numFmtId="3" fontId="6" fillId="0" borderId="4" xfId="0" applyNumberFormat="1" applyFont="1" applyBorder="1" applyAlignment="1">
      <alignment horizontal="right" vertical="center"/>
    </xf>
    <xf numFmtId="0" fontId="5" fillId="0" borderId="2" xfId="0" applyFont="1" applyBorder="1" applyAlignment="1">
      <alignment vertical="center" wrapText="1"/>
    </xf>
    <xf numFmtId="0" fontId="3" fillId="2" borderId="2" xfId="0" applyFont="1" applyFill="1" applyBorder="1" applyAlignment="1">
      <alignment vertical="top" wrapText="1"/>
    </xf>
    <xf numFmtId="0" fontId="3" fillId="0" borderId="2" xfId="0" applyFont="1" applyBorder="1" applyAlignment="1">
      <alignment vertical="top" wrapText="1"/>
    </xf>
    <xf numFmtId="0" fontId="2" fillId="0" borderId="0" xfId="0" applyFont="1" applyAlignment="1">
      <alignment vertical="center"/>
    </xf>
    <xf numFmtId="0" fontId="0" fillId="0" borderId="0" xfId="0" applyAlignment="1">
      <alignment vertical="center" wrapText="1"/>
    </xf>
    <xf numFmtId="0" fontId="0" fillId="2" borderId="7" xfId="0" applyFill="1" applyBorder="1" applyAlignment="1">
      <alignment horizontal="center" vertical="center"/>
    </xf>
    <xf numFmtId="0" fontId="5" fillId="2" borderId="7" xfId="0" applyFont="1" applyFill="1" applyBorder="1" applyAlignment="1">
      <alignment horizontal="center" vertical="center"/>
    </xf>
    <xf numFmtId="0" fontId="5" fillId="0" borderId="7" xfId="0" applyFont="1" applyBorder="1" applyAlignment="1">
      <alignment horizontal="center" vertical="center"/>
    </xf>
    <xf numFmtId="0" fontId="6" fillId="0" borderId="3" xfId="0" applyFont="1" applyBorder="1" applyAlignment="1">
      <alignment vertical="center"/>
    </xf>
    <xf numFmtId="0" fontId="7" fillId="0" borderId="4" xfId="0" applyFont="1" applyBorder="1" applyAlignment="1">
      <alignment horizontal="center" vertical="center"/>
    </xf>
    <xf numFmtId="0" fontId="6" fillId="2" borderId="4" xfId="0" applyFont="1" applyFill="1" applyBorder="1" applyAlignment="1">
      <alignment horizontal="center" vertical="center"/>
    </xf>
    <xf numFmtId="9" fontId="6" fillId="2" borderId="4" xfId="0" applyNumberFormat="1" applyFont="1" applyFill="1" applyBorder="1" applyAlignment="1">
      <alignment horizontal="center" vertical="center"/>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0" fontId="6" fillId="2" borderId="4" xfId="0" applyFont="1" applyFill="1" applyBorder="1" applyAlignment="1">
      <alignment horizontal="right" vertical="center"/>
    </xf>
    <xf numFmtId="0" fontId="3" fillId="0" borderId="4" xfId="0" applyFont="1" applyBorder="1" applyAlignment="1">
      <alignment vertical="center"/>
    </xf>
    <xf numFmtId="0" fontId="3" fillId="2" borderId="4" xfId="0" applyFont="1" applyFill="1" applyBorder="1" applyAlignment="1">
      <alignment vertical="center"/>
    </xf>
    <xf numFmtId="0" fontId="4" fillId="2" borderId="2" xfId="0" applyFont="1" applyFill="1" applyBorder="1" applyAlignment="1">
      <alignment vertical="center" wrapText="1"/>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1" fillId="0" borderId="3" xfId="0" applyFont="1" applyBorder="1" applyAlignment="1">
      <alignment vertical="center"/>
    </xf>
    <xf numFmtId="0" fontId="3" fillId="0" borderId="4" xfId="0" applyFont="1" applyBorder="1" applyAlignment="1">
      <alignment vertical="center" wrapText="1"/>
    </xf>
    <xf numFmtId="0" fontId="3" fillId="2" borderId="7" xfId="0" applyFont="1" applyFill="1" applyBorder="1" applyAlignment="1">
      <alignment horizontal="center" vertical="center" wrapText="1"/>
    </xf>
    <xf numFmtId="0" fontId="6" fillId="0" borderId="4" xfId="0" applyFont="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3" fillId="2" borderId="7" xfId="0" applyFont="1" applyFill="1" applyBorder="1" applyAlignment="1">
      <alignment vertical="center" wrapText="1"/>
    </xf>
    <xf numFmtId="0" fontId="9" fillId="0" borderId="0" xfId="0" applyFont="1" applyAlignment="1">
      <alignment horizontal="center"/>
    </xf>
    <xf numFmtId="0" fontId="9" fillId="0" borderId="0" xfId="0" applyFont="1"/>
    <xf numFmtId="0" fontId="10" fillId="0" borderId="0" xfId="0" applyFont="1" applyAlignment="1">
      <alignment vertical="center"/>
    </xf>
    <xf numFmtId="0" fontId="9" fillId="0" borderId="0" xfId="0" applyFont="1" applyAlignment="1">
      <alignment horizontal="left"/>
    </xf>
    <xf numFmtId="0" fontId="11" fillId="0" borderId="0" xfId="0" applyFont="1" applyAlignment="1">
      <alignment horizontal="center"/>
    </xf>
    <xf numFmtId="0" fontId="11" fillId="0" borderId="0" xfId="0" applyFont="1"/>
    <xf numFmtId="0" fontId="1" fillId="0" borderId="0" xfId="0" applyFont="1"/>
    <xf numFmtId="3" fontId="1" fillId="0" borderId="0" xfId="0" applyNumberFormat="1" applyFont="1"/>
    <xf numFmtId="10" fontId="9" fillId="0" borderId="0" xfId="0" applyNumberFormat="1" applyFont="1"/>
    <xf numFmtId="0" fontId="2" fillId="0" borderId="0" xfId="0" applyFont="1"/>
    <xf numFmtId="0" fontId="12" fillId="0" borderId="0" xfId="0" applyFont="1"/>
    <xf numFmtId="3" fontId="2" fillId="0" borderId="0" xfId="0" applyNumberFormat="1" applyFont="1"/>
    <xf numFmtId="3" fontId="13" fillId="0" borderId="0" xfId="0" applyNumberFormat="1" applyFont="1"/>
    <xf numFmtId="0" fontId="1" fillId="0" borderId="0" xfId="0" applyFont="1" applyAlignment="1">
      <alignment horizontal="center"/>
    </xf>
    <xf numFmtId="0" fontId="0" fillId="0" borderId="3" xfId="0" applyBorder="1" applyAlignment="1">
      <alignment vertical="center"/>
    </xf>
    <xf numFmtId="3" fontId="16" fillId="2" borderId="4" xfId="0" applyNumberFormat="1" applyFont="1" applyFill="1" applyBorder="1" applyAlignment="1">
      <alignment horizontal="right" vertical="center"/>
    </xf>
    <xf numFmtId="0" fontId="16" fillId="2" borderId="4" xfId="0" applyFont="1" applyFill="1" applyBorder="1" applyAlignment="1">
      <alignment horizontal="right" vertical="center"/>
    </xf>
    <xf numFmtId="0" fontId="16" fillId="0" borderId="3" xfId="0" applyFont="1" applyBorder="1" applyAlignment="1">
      <alignment vertical="center"/>
    </xf>
    <xf numFmtId="3" fontId="16" fillId="0" borderId="4" xfId="0" applyNumberFormat="1" applyFont="1" applyBorder="1" applyAlignment="1">
      <alignment horizontal="right" vertical="center"/>
    </xf>
    <xf numFmtId="0" fontId="19" fillId="0" borderId="0" xfId="0" applyFont="1" applyAlignment="1">
      <alignment vertical="center"/>
    </xf>
    <xf numFmtId="0" fontId="0" fillId="0" borderId="0" xfId="0" applyAlignment="1">
      <alignment vertical="center"/>
    </xf>
    <xf numFmtId="0" fontId="6" fillId="2" borderId="4" xfId="0" applyFont="1" applyFill="1" applyBorder="1" applyAlignment="1">
      <alignment vertical="center" wrapText="1"/>
    </xf>
    <xf numFmtId="0" fontId="6" fillId="0" borderId="13" xfId="0" applyFont="1" applyBorder="1" applyAlignment="1">
      <alignment vertical="center"/>
    </xf>
    <xf numFmtId="0" fontId="6" fillId="2" borderId="8" xfId="0" applyFont="1" applyFill="1" applyBorder="1" applyAlignment="1">
      <alignment horizontal="right" vertical="center"/>
    </xf>
    <xf numFmtId="0" fontId="0" fillId="0" borderId="8" xfId="0" applyBorder="1" applyAlignment="1">
      <alignment vertical="top"/>
    </xf>
    <xf numFmtId="0" fontId="16" fillId="2" borderId="8" xfId="0" applyFont="1" applyFill="1" applyBorder="1" applyAlignment="1">
      <alignment horizontal="right" vertical="center"/>
    </xf>
    <xf numFmtId="0" fontId="20" fillId="2" borderId="3" xfId="0" applyFont="1" applyFill="1" applyBorder="1" applyAlignment="1">
      <alignment vertical="center"/>
    </xf>
    <xf numFmtId="0" fontId="6" fillId="2" borderId="14" xfId="0" applyFont="1" applyFill="1" applyBorder="1" applyAlignment="1">
      <alignment vertical="center" wrapText="1"/>
    </xf>
    <xf numFmtId="0" fontId="2" fillId="0" borderId="0" xfId="0" applyFont="1" applyAlignment="1">
      <alignment horizontal="left" vertical="center"/>
    </xf>
    <xf numFmtId="9" fontId="0" fillId="0" borderId="0" xfId="1" applyFont="1"/>
    <xf numFmtId="3" fontId="12" fillId="0" borderId="0" xfId="0" applyNumberFormat="1" applyFont="1"/>
    <xf numFmtId="165" fontId="0" fillId="0" borderId="0" xfId="0" applyNumberFormat="1"/>
    <xf numFmtId="165" fontId="1" fillId="0" borderId="0" xfId="0" applyNumberFormat="1" applyFont="1"/>
    <xf numFmtId="3" fontId="14" fillId="0" borderId="0" xfId="0" applyNumberFormat="1" applyFont="1"/>
    <xf numFmtId="0" fontId="14" fillId="0" borderId="0" xfId="0" applyFont="1"/>
    <xf numFmtId="165" fontId="14" fillId="0" borderId="0" xfId="1" applyNumberFormat="1" applyFont="1" applyFill="1"/>
    <xf numFmtId="10" fontId="0" fillId="0" borderId="0" xfId="1" applyNumberFormat="1" applyFont="1" applyFill="1"/>
    <xf numFmtId="9" fontId="1" fillId="0" borderId="0" xfId="1" applyFont="1" applyFill="1" applyBorder="1"/>
    <xf numFmtId="0" fontId="1" fillId="0" borderId="18" xfId="0" applyFont="1" applyBorder="1"/>
    <xf numFmtId="0" fontId="0" fillId="0" borderId="19" xfId="0" applyBorder="1"/>
    <xf numFmtId="0" fontId="0" fillId="0" borderId="20" xfId="0" applyBorder="1"/>
    <xf numFmtId="0" fontId="1" fillId="0" borderId="21" xfId="0" applyFont="1" applyBorder="1"/>
    <xf numFmtId="0" fontId="0" fillId="0" borderId="21" xfId="0" applyBorder="1"/>
    <xf numFmtId="0" fontId="0" fillId="0" borderId="0" xfId="0" applyAlignment="1">
      <alignment horizontal="left"/>
    </xf>
    <xf numFmtId="0" fontId="22" fillId="0" borderId="0" xfId="0" applyFont="1"/>
    <xf numFmtId="0" fontId="12" fillId="0" borderId="0" xfId="0" applyFont="1" applyAlignment="1">
      <alignment horizontal="center"/>
    </xf>
    <xf numFmtId="0" fontId="0" fillId="0" borderId="16" xfId="0" applyBorder="1" applyAlignment="1">
      <alignment horizontal="right"/>
    </xf>
    <xf numFmtId="0" fontId="14" fillId="0" borderId="16" xfId="0" applyFont="1" applyBorder="1" applyAlignment="1">
      <alignment horizontal="right"/>
    </xf>
    <xf numFmtId="3" fontId="0" fillId="0" borderId="17" xfId="0" applyNumberFormat="1" applyBorder="1" applyAlignment="1">
      <alignment horizontal="right"/>
    </xf>
    <xf numFmtId="0" fontId="1" fillId="0" borderId="15" xfId="0" applyFont="1" applyBorder="1" applyAlignment="1">
      <alignment horizontal="right"/>
    </xf>
    <xf numFmtId="0" fontId="12" fillId="3" borderId="0" xfId="0" applyFont="1" applyFill="1"/>
    <xf numFmtId="0" fontId="1" fillId="3" borderId="0" xfId="0" applyFont="1" applyFill="1"/>
    <xf numFmtId="0" fontId="9" fillId="0" borderId="0" xfId="0" applyFont="1" applyAlignment="1">
      <alignment wrapText="1"/>
    </xf>
    <xf numFmtId="0" fontId="11" fillId="0" borderId="0" xfId="0" applyFont="1" applyAlignment="1">
      <alignment horizontal="center" vertical="center"/>
    </xf>
    <xf numFmtId="0" fontId="1" fillId="4" borderId="0" xfId="0" applyFont="1" applyFill="1"/>
    <xf numFmtId="0" fontId="0" fillId="4" borderId="0" xfId="0" applyFill="1"/>
    <xf numFmtId="3" fontId="0" fillId="4" borderId="0" xfId="0" applyNumberFormat="1" applyFill="1"/>
    <xf numFmtId="0" fontId="9" fillId="4" borderId="0" xfId="0" applyFont="1" applyFill="1"/>
    <xf numFmtId="3" fontId="14" fillId="4" borderId="0" xfId="0" applyNumberFormat="1" applyFont="1" applyFill="1"/>
    <xf numFmtId="0" fontId="14" fillId="4" borderId="0" xfId="0" applyFont="1" applyFill="1"/>
    <xf numFmtId="0" fontId="0" fillId="4" borderId="0" xfId="0" applyFill="1" applyAlignment="1">
      <alignment vertical="center" wrapText="1"/>
    </xf>
    <xf numFmtId="3" fontId="0" fillId="0" borderId="0" xfId="0" applyNumberFormat="1" applyAlignment="1">
      <alignment horizontal="center"/>
    </xf>
    <xf numFmtId="0" fontId="12" fillId="0" borderId="22" xfId="0" applyFont="1" applyBorder="1" applyAlignment="1">
      <alignment horizontal="center" vertical="center" wrapText="1"/>
    </xf>
    <xf numFmtId="0" fontId="0" fillId="0" borderId="23" xfId="0" applyBorder="1"/>
    <xf numFmtId="0" fontId="2" fillId="0" borderId="21" xfId="0" applyFont="1" applyBorder="1"/>
    <xf numFmtId="0" fontId="2" fillId="0" borderId="0" xfId="0" applyFont="1" applyAlignment="1">
      <alignment horizontal="center"/>
    </xf>
    <xf numFmtId="0" fontId="2" fillId="0" borderId="23" xfId="0" applyFont="1" applyBorder="1"/>
    <xf numFmtId="0" fontId="2" fillId="0" borderId="24" xfId="0" applyFont="1" applyBorder="1" applyAlignment="1">
      <alignment horizontal="center"/>
    </xf>
    <xf numFmtId="0" fontId="12" fillId="0" borderId="18" xfId="0" applyFont="1" applyBorder="1"/>
    <xf numFmtId="0" fontId="2" fillId="0" borderId="19" xfId="0" applyFont="1" applyBorder="1" applyAlignment="1">
      <alignment horizontal="center"/>
    </xf>
    <xf numFmtId="0" fontId="2" fillId="0" borderId="19" xfId="0" applyFont="1" applyBorder="1"/>
    <xf numFmtId="0" fontId="2" fillId="0" borderId="20" xfId="0" applyFont="1" applyBorder="1"/>
    <xf numFmtId="0" fontId="12" fillId="0" borderId="21" xfId="0" applyFont="1" applyBorder="1" applyAlignment="1">
      <alignment vertical="center" wrapText="1"/>
    </xf>
    <xf numFmtId="0" fontId="12" fillId="0" borderId="0" xfId="0" applyFont="1" applyAlignment="1">
      <alignment horizontal="center" vertical="center" wrapText="1"/>
    </xf>
    <xf numFmtId="0" fontId="1" fillId="4" borderId="0" xfId="0" applyFont="1" applyFill="1" applyAlignment="1">
      <alignment vertical="center" wrapText="1"/>
    </xf>
    <xf numFmtId="0" fontId="1" fillId="4" borderId="0" xfId="0" applyFont="1" applyFill="1" applyAlignment="1">
      <alignment horizontal="center" vertical="center" wrapText="1"/>
    </xf>
    <xf numFmtId="0" fontId="1" fillId="0" borderId="22" xfId="0" applyFont="1" applyBorder="1"/>
    <xf numFmtId="3" fontId="0" fillId="0" borderId="22" xfId="0" applyNumberFormat="1" applyBorder="1"/>
    <xf numFmtId="0" fontId="0" fillId="0" borderId="24" xfId="0" applyBorder="1"/>
    <xf numFmtId="0" fontId="1" fillId="5" borderId="0" xfId="0" applyFont="1" applyFill="1" applyAlignment="1">
      <alignment horizontal="center"/>
    </xf>
    <xf numFmtId="0" fontId="1" fillId="6" borderId="0" xfId="0" applyFont="1" applyFill="1" applyAlignment="1">
      <alignment horizontal="center"/>
    </xf>
    <xf numFmtId="165" fontId="0" fillId="0" borderId="0" xfId="0" applyNumberFormat="1" applyAlignment="1">
      <alignment horizontal="center"/>
    </xf>
    <xf numFmtId="166" fontId="7" fillId="0" borderId="4" xfId="0" applyNumberFormat="1" applyFont="1" applyBorder="1" applyAlignment="1">
      <alignment horizontal="right" vertical="center"/>
    </xf>
    <xf numFmtId="167" fontId="7" fillId="0" borderId="4" xfId="0" applyNumberFormat="1" applyFont="1" applyBorder="1" applyAlignment="1">
      <alignment horizontal="right" vertical="center"/>
    </xf>
    <xf numFmtId="168" fontId="7" fillId="0" borderId="4" xfId="0" applyNumberFormat="1" applyFont="1" applyBorder="1" applyAlignment="1">
      <alignment horizontal="right" vertical="center"/>
    </xf>
    <xf numFmtId="169" fontId="7" fillId="0" borderId="4" xfId="0" applyNumberFormat="1" applyFont="1" applyBorder="1" applyAlignment="1">
      <alignment horizontal="right" vertical="center"/>
    </xf>
    <xf numFmtId="166" fontId="7" fillId="0" borderId="8" xfId="0" applyNumberFormat="1" applyFont="1" applyBorder="1" applyAlignment="1">
      <alignment horizontal="right" vertical="center"/>
    </xf>
    <xf numFmtId="166" fontId="6" fillId="2" borderId="4" xfId="0" applyNumberFormat="1" applyFont="1" applyFill="1" applyBorder="1" applyAlignment="1">
      <alignment horizontal="right" vertical="center"/>
    </xf>
    <xf numFmtId="168" fontId="6" fillId="2" borderId="4" xfId="0" applyNumberFormat="1" applyFont="1" applyFill="1" applyBorder="1" applyAlignment="1">
      <alignment horizontal="right" vertical="center"/>
    </xf>
    <xf numFmtId="167" fontId="6" fillId="2" borderId="4" xfId="0" applyNumberFormat="1" applyFont="1" applyFill="1" applyBorder="1" applyAlignment="1">
      <alignment horizontal="right" vertical="center"/>
    </xf>
    <xf numFmtId="167" fontId="0" fillId="2" borderId="4" xfId="0" applyNumberFormat="1" applyFill="1" applyBorder="1" applyAlignment="1">
      <alignment vertical="top"/>
    </xf>
    <xf numFmtId="169" fontId="6" fillId="2" borderId="4" xfId="0" applyNumberFormat="1" applyFont="1" applyFill="1" applyBorder="1" applyAlignment="1">
      <alignment horizontal="right" vertical="center"/>
    </xf>
    <xf numFmtId="166" fontId="0" fillId="2" borderId="4" xfId="0" applyNumberFormat="1" applyFill="1" applyBorder="1" applyAlignment="1">
      <alignment vertical="top"/>
    </xf>
    <xf numFmtId="166" fontId="6" fillId="0" borderId="4" xfId="0" applyNumberFormat="1" applyFont="1" applyBorder="1" applyAlignment="1">
      <alignment horizontal="right" vertical="center"/>
    </xf>
    <xf numFmtId="169" fontId="6" fillId="0" borderId="4" xfId="0" applyNumberFormat="1" applyFont="1" applyBorder="1" applyAlignment="1">
      <alignment horizontal="right" vertical="center"/>
    </xf>
    <xf numFmtId="167" fontId="6" fillId="0" borderId="4" xfId="0" applyNumberFormat="1" applyFont="1" applyBorder="1" applyAlignment="1">
      <alignment horizontal="right" vertical="center"/>
    </xf>
    <xf numFmtId="168" fontId="6" fillId="0" borderId="4" xfId="0" applyNumberFormat="1" applyFont="1" applyBorder="1" applyAlignment="1">
      <alignment horizontal="right" vertical="center"/>
    </xf>
    <xf numFmtId="166" fontId="6" fillId="0" borderId="8" xfId="0" applyNumberFormat="1" applyFont="1" applyBorder="1" applyAlignment="1">
      <alignment horizontal="right" vertical="center"/>
    </xf>
    <xf numFmtId="166" fontId="6" fillId="2" borderId="8" xfId="0" applyNumberFormat="1" applyFont="1" applyFill="1" applyBorder="1" applyAlignment="1">
      <alignment horizontal="right" vertical="center"/>
    </xf>
    <xf numFmtId="9" fontId="0" fillId="0" borderId="0" xfId="0" applyNumberFormat="1" applyAlignment="1">
      <alignment horizontal="center"/>
    </xf>
    <xf numFmtId="0" fontId="0" fillId="0" borderId="4" xfId="0" applyBorder="1" applyAlignment="1">
      <alignment horizontal="center" vertical="top"/>
    </xf>
    <xf numFmtId="0" fontId="0" fillId="2" borderId="4" xfId="0" applyFill="1" applyBorder="1" applyAlignment="1">
      <alignment horizontal="center" vertical="top"/>
    </xf>
    <xf numFmtId="3" fontId="0" fillId="0" borderId="4" xfId="0" applyNumberFormat="1" applyBorder="1" applyAlignment="1">
      <alignment horizontal="center" vertical="center"/>
    </xf>
    <xf numFmtId="3" fontId="20" fillId="2" borderId="4" xfId="0" applyNumberFormat="1" applyFont="1" applyFill="1" applyBorder="1" applyAlignment="1">
      <alignment horizontal="center" vertical="center"/>
    </xf>
    <xf numFmtId="0" fontId="0" fillId="0" borderId="4" xfId="0" applyBorder="1" applyAlignment="1">
      <alignment horizontal="center" vertical="center"/>
    </xf>
    <xf numFmtId="0" fontId="20" fillId="2" borderId="4" xfId="0" applyFont="1" applyFill="1" applyBorder="1" applyAlignment="1">
      <alignment horizontal="center" vertical="center"/>
    </xf>
    <xf numFmtId="3" fontId="1" fillId="0" borderId="4" xfId="0" applyNumberFormat="1" applyFont="1" applyBorder="1" applyAlignment="1">
      <alignment horizontal="center" vertical="center"/>
    </xf>
    <xf numFmtId="0" fontId="7" fillId="2" borderId="3" xfId="0" applyFont="1" applyFill="1" applyBorder="1" applyAlignment="1">
      <alignment vertical="center"/>
    </xf>
    <xf numFmtId="0" fontId="3" fillId="0" borderId="3" xfId="0" applyFont="1" applyBorder="1" applyAlignment="1">
      <alignment vertical="center"/>
    </xf>
    <xf numFmtId="0" fontId="5" fillId="0" borderId="3" xfId="0" applyFont="1" applyBorder="1" applyAlignment="1">
      <alignment vertical="center"/>
    </xf>
    <xf numFmtId="0" fontId="3" fillId="0" borderId="14" xfId="0" applyFont="1" applyBorder="1" applyAlignment="1">
      <alignment vertical="center" wrapText="1"/>
    </xf>
    <xf numFmtId="170" fontId="2" fillId="0" borderId="0" xfId="2" applyNumberFormat="1" applyFont="1"/>
    <xf numFmtId="0" fontId="12" fillId="0" borderId="0" xfId="0" applyFont="1" applyAlignment="1">
      <alignment horizontal="center" vertical="center"/>
    </xf>
    <xf numFmtId="170" fontId="2" fillId="0" borderId="0" xfId="2" applyNumberFormat="1" applyFont="1" applyBorder="1"/>
    <xf numFmtId="170" fontId="2" fillId="0" borderId="22" xfId="2" applyNumberFormat="1" applyFont="1" applyBorder="1"/>
    <xf numFmtId="170" fontId="2" fillId="0" borderId="24" xfId="2" applyNumberFormat="1" applyFont="1" applyBorder="1"/>
    <xf numFmtId="170" fontId="2" fillId="0" borderId="25" xfId="2" applyNumberFormat="1" applyFont="1" applyBorder="1"/>
    <xf numFmtId="0" fontId="0" fillId="0" borderId="22" xfId="0" applyBorder="1"/>
    <xf numFmtId="0" fontId="0" fillId="0" borderId="25" xfId="0" applyBorder="1"/>
    <xf numFmtId="169" fontId="3" fillId="0" borderId="4" xfId="0" applyNumberFormat="1" applyFont="1" applyBorder="1" applyAlignment="1">
      <alignment vertical="top"/>
    </xf>
    <xf numFmtId="171" fontId="6" fillId="2" borderId="4" xfId="0" applyNumberFormat="1" applyFont="1" applyFill="1" applyBorder="1" applyAlignment="1">
      <alignment horizontal="right" vertical="center"/>
    </xf>
    <xf numFmtId="172" fontId="6" fillId="0" borderId="4" xfId="0" applyNumberFormat="1" applyFont="1" applyBorder="1" applyAlignment="1">
      <alignment horizontal="right" vertical="center"/>
    </xf>
    <xf numFmtId="1" fontId="6" fillId="0" borderId="4" xfId="0" applyNumberFormat="1" applyFont="1" applyBorder="1" applyAlignment="1">
      <alignment horizontal="right" vertical="center"/>
    </xf>
    <xf numFmtId="1" fontId="3" fillId="2" borderId="4" xfId="0" applyNumberFormat="1" applyFont="1" applyFill="1" applyBorder="1" applyAlignment="1">
      <alignment vertical="top"/>
    </xf>
    <xf numFmtId="0" fontId="26" fillId="0" borderId="26" xfId="0" applyFont="1" applyBorder="1" applyAlignment="1">
      <alignment wrapText="1"/>
    </xf>
    <xf numFmtId="0" fontId="26" fillId="0" borderId="27" xfId="0" applyFont="1" applyBorder="1" applyAlignment="1">
      <alignment wrapText="1"/>
    </xf>
    <xf numFmtId="0" fontId="26" fillId="2" borderId="29" xfId="0" applyFont="1" applyFill="1" applyBorder="1" applyAlignment="1">
      <alignment wrapText="1"/>
    </xf>
    <xf numFmtId="0" fontId="26" fillId="2" borderId="30" xfId="0" applyFont="1" applyFill="1" applyBorder="1" applyAlignment="1">
      <alignment wrapText="1"/>
    </xf>
    <xf numFmtId="0" fontId="26" fillId="0" borderId="29" xfId="0" applyFont="1" applyBorder="1" applyAlignment="1">
      <alignment wrapText="1"/>
    </xf>
    <xf numFmtId="0" fontId="26" fillId="0" borderId="30" xfId="0" applyFont="1" applyBorder="1" applyAlignment="1">
      <alignment wrapText="1"/>
    </xf>
    <xf numFmtId="0" fontId="26" fillId="2" borderId="32" xfId="0" applyFont="1" applyFill="1" applyBorder="1" applyAlignment="1">
      <alignment wrapText="1"/>
    </xf>
    <xf numFmtId="0" fontId="26" fillId="2" borderId="33" xfId="0" applyFont="1" applyFill="1" applyBorder="1" applyAlignment="1">
      <alignment wrapText="1"/>
    </xf>
    <xf numFmtId="0" fontId="26" fillId="0" borderId="27" xfId="0" applyFont="1" applyBorder="1" applyAlignment="1">
      <alignment horizontal="right" wrapText="1"/>
    </xf>
    <xf numFmtId="0" fontId="26" fillId="0" borderId="28" xfId="0" applyFont="1" applyBorder="1" applyAlignment="1">
      <alignment horizontal="right" wrapText="1"/>
    </xf>
    <xf numFmtId="0" fontId="26" fillId="2" borderId="30" xfId="0" applyFont="1" applyFill="1" applyBorder="1" applyAlignment="1">
      <alignment horizontal="right" wrapText="1"/>
    </xf>
    <xf numFmtId="0" fontId="26" fillId="2" borderId="31" xfId="0" applyFont="1" applyFill="1" applyBorder="1" applyAlignment="1">
      <alignment horizontal="right" wrapText="1"/>
    </xf>
    <xf numFmtId="0" fontId="26" fillId="0" borderId="30" xfId="0" applyFont="1" applyBorder="1" applyAlignment="1">
      <alignment horizontal="right" wrapText="1"/>
    </xf>
    <xf numFmtId="0" fontId="26" fillId="0" borderId="31" xfId="0" applyFont="1" applyBorder="1" applyAlignment="1">
      <alignment horizontal="right" wrapText="1"/>
    </xf>
    <xf numFmtId="0" fontId="26" fillId="2" borderId="33" xfId="0" applyFont="1" applyFill="1" applyBorder="1" applyAlignment="1">
      <alignment horizontal="right" wrapText="1"/>
    </xf>
    <xf numFmtId="0" fontId="26" fillId="2" borderId="34" xfId="0" applyFont="1" applyFill="1" applyBorder="1" applyAlignment="1">
      <alignment horizontal="right" wrapText="1"/>
    </xf>
    <xf numFmtId="10" fontId="0" fillId="0" borderId="0" xfId="1" applyNumberFormat="1" applyFont="1"/>
    <xf numFmtId="10" fontId="14" fillId="0" borderId="0" xfId="1" applyNumberFormat="1" applyFont="1"/>
    <xf numFmtId="0" fontId="1" fillId="0" borderId="35" xfId="0" applyFont="1" applyBorder="1" applyAlignment="1">
      <alignment vertical="center"/>
    </xf>
    <xf numFmtId="0" fontId="0" fillId="0" borderId="36" xfId="0" applyBorder="1" applyAlignment="1">
      <alignment horizontal="center"/>
    </xf>
    <xf numFmtId="0" fontId="0" fillId="0" borderId="36" xfId="0" applyBorder="1"/>
    <xf numFmtId="0" fontId="22" fillId="0" borderId="36" xfId="0" applyFont="1" applyBorder="1" applyAlignment="1">
      <alignment horizontal="center" wrapText="1"/>
    </xf>
    <xf numFmtId="0" fontId="0" fillId="0" borderId="37" xfId="0" applyBorder="1"/>
    <xf numFmtId="0" fontId="1" fillId="0" borderId="38" xfId="0" applyFont="1" applyBorder="1" applyAlignment="1">
      <alignment vertical="center" wrapText="1"/>
    </xf>
    <xf numFmtId="0" fontId="1" fillId="0" borderId="0" xfId="0" applyFont="1" applyAlignment="1">
      <alignment horizontal="center" vertical="center" wrapText="1"/>
    </xf>
    <xf numFmtId="0" fontId="21" fillId="0" borderId="0" xfId="0" applyFont="1" applyAlignment="1">
      <alignment horizontal="center" vertical="center" wrapText="1"/>
    </xf>
    <xf numFmtId="0" fontId="12" fillId="0" borderId="39" xfId="0" applyFont="1" applyBorder="1" applyAlignment="1">
      <alignment horizontal="center" vertical="center" wrapText="1"/>
    </xf>
    <xf numFmtId="0" fontId="0" fillId="0" borderId="38" xfId="0" applyBorder="1"/>
    <xf numFmtId="3" fontId="2" fillId="0" borderId="39" xfId="0" applyNumberFormat="1" applyFont="1" applyBorder="1"/>
    <xf numFmtId="0" fontId="0" fillId="0" borderId="40" xfId="0" applyBorder="1"/>
    <xf numFmtId="0" fontId="0" fillId="0" borderId="41" xfId="0" applyBorder="1" applyAlignment="1">
      <alignment horizontal="center"/>
    </xf>
    <xf numFmtId="3" fontId="0" fillId="0" borderId="41" xfId="0" applyNumberFormat="1" applyBorder="1"/>
    <xf numFmtId="3" fontId="14" fillId="0" borderId="41" xfId="0" applyNumberFormat="1" applyFont="1" applyBorder="1"/>
    <xf numFmtId="3" fontId="2" fillId="0" borderId="42" xfId="0" applyNumberFormat="1" applyFont="1" applyBorder="1"/>
    <xf numFmtId="2" fontId="6" fillId="2" borderId="4" xfId="0" applyNumberFormat="1" applyFont="1" applyFill="1" applyBorder="1" applyAlignment="1">
      <alignment horizontal="right" vertical="center"/>
    </xf>
    <xf numFmtId="172" fontId="6" fillId="2" borderId="4" xfId="0" applyNumberFormat="1" applyFont="1" applyFill="1" applyBorder="1" applyAlignment="1">
      <alignment horizontal="right" vertical="center"/>
    </xf>
    <xf numFmtId="2" fontId="6" fillId="0" borderId="4" xfId="0" applyNumberFormat="1" applyFont="1" applyBorder="1" applyAlignment="1">
      <alignment horizontal="right" vertical="center"/>
    </xf>
    <xf numFmtId="173" fontId="7" fillId="0" borderId="4" xfId="2" applyNumberFormat="1" applyFont="1" applyBorder="1" applyAlignment="1">
      <alignment horizontal="right" vertical="center"/>
    </xf>
    <xf numFmtId="170" fontId="7" fillId="0" borderId="4" xfId="2" applyNumberFormat="1" applyFont="1" applyBorder="1" applyAlignment="1">
      <alignment horizontal="right" vertical="center"/>
    </xf>
    <xf numFmtId="170" fontId="17" fillId="0" borderId="4" xfId="2" applyNumberFormat="1" applyFont="1" applyBorder="1" applyAlignment="1">
      <alignment horizontal="right" vertical="center"/>
    </xf>
    <xf numFmtId="164" fontId="7" fillId="0" borderId="4" xfId="2" applyFont="1" applyBorder="1" applyAlignment="1">
      <alignment horizontal="right" vertical="center"/>
    </xf>
    <xf numFmtId="174" fontId="7" fillId="0" borderId="4" xfId="2" applyNumberFormat="1" applyFont="1" applyBorder="1" applyAlignment="1">
      <alignment horizontal="right" vertical="center"/>
    </xf>
    <xf numFmtId="0" fontId="3" fillId="2" borderId="10"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6" fillId="2" borderId="5" xfId="0" applyFont="1" applyFill="1" applyBorder="1" applyAlignment="1">
      <alignment vertical="center"/>
    </xf>
    <xf numFmtId="0" fontId="6" fillId="2" borderId="3" xfId="0" applyFont="1" applyFill="1" applyBorder="1" applyAlignment="1">
      <alignment vertical="center"/>
    </xf>
    <xf numFmtId="0" fontId="0" fillId="2" borderId="5" xfId="0" applyFill="1" applyBorder="1" applyAlignment="1">
      <alignment vertical="top" wrapText="1"/>
    </xf>
    <xf numFmtId="0" fontId="0" fillId="2" borderId="3" xfId="0" applyFill="1" applyBorder="1" applyAlignment="1">
      <alignment vertical="top" wrapText="1"/>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5" fillId="0" borderId="10"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7" fillId="2" borderId="10" xfId="0" applyFont="1" applyFill="1" applyBorder="1" applyAlignment="1">
      <alignment vertical="center" wrapText="1"/>
    </xf>
    <xf numFmtId="0" fontId="7" fillId="2" borderId="8" xfId="0" applyFont="1" applyFill="1" applyBorder="1" applyAlignment="1">
      <alignment vertical="center" wrapText="1"/>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3" xfId="0" applyFont="1" applyBorder="1" applyAlignment="1">
      <alignment vertical="center"/>
    </xf>
    <xf numFmtId="0" fontId="0" fillId="0" borderId="5" xfId="0" applyBorder="1" applyAlignment="1">
      <alignment vertical="top" wrapText="1"/>
    </xf>
    <xf numFmtId="0" fontId="0" fillId="0" borderId="3" xfId="0" applyBorder="1" applyAlignment="1">
      <alignment vertical="top"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vertical="center"/>
    </xf>
    <xf numFmtId="0" fontId="3" fillId="0" borderId="8" xfId="0" applyFont="1" applyBorder="1" applyAlignment="1">
      <alignment vertical="center"/>
    </xf>
    <xf numFmtId="0" fontId="3" fillId="2" borderId="10" xfId="0" applyFont="1" applyFill="1" applyBorder="1" applyAlignment="1">
      <alignment vertical="top" wrapText="1"/>
    </xf>
  </cellXfs>
  <cellStyles count="3">
    <cellStyle name="Comma" xfId="2" builtinId="3"/>
    <cellStyle name="Normal" xfId="0" builtinId="0"/>
    <cellStyle name="Per cent" xfId="1" builtinId="5"/>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Greenhouse gases in SPRI (as kg CO</a:t>
            </a:r>
            <a:r>
              <a:rPr lang="en-GB" baseline="-25000"/>
              <a:t>2</a:t>
            </a:r>
            <a:r>
              <a:rPr lang="en-GB"/>
              <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'Figures 1 &amp; 2'!$A$16</c:f>
              <c:strCache>
                <c:ptCount val="1"/>
                <c:pt idx="0">
                  <c:v>Carbon dioxide</c:v>
                </c:pt>
              </c:strCache>
            </c:strRef>
          </c:tx>
          <c:spPr>
            <a:solidFill>
              <a:srgbClr val="00B0F0"/>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2'!$B$16:$P$16</c:f>
              <c:numCache>
                <c:formatCode>#,##0</c:formatCode>
                <c:ptCount val="15"/>
                <c:pt idx="0">
                  <c:v>26549962882</c:v>
                </c:pt>
                <c:pt idx="1">
                  <c:v>25676478179</c:v>
                </c:pt>
                <c:pt idx="2">
                  <c:v>24293673096</c:v>
                </c:pt>
                <c:pt idx="3">
                  <c:v>26384456678</c:v>
                </c:pt>
                <c:pt idx="4">
                  <c:v>22544490949</c:v>
                </c:pt>
                <c:pt idx="5">
                  <c:v>22984923683</c:v>
                </c:pt>
                <c:pt idx="6">
                  <c:v>21166495017</c:v>
                </c:pt>
                <c:pt idx="7">
                  <c:v>19204496971</c:v>
                </c:pt>
                <c:pt idx="8">
                  <c:v>17368829321</c:v>
                </c:pt>
                <c:pt idx="9">
                  <c:v>12460891832</c:v>
                </c:pt>
                <c:pt idx="10">
                  <c:v>11529114447</c:v>
                </c:pt>
                <c:pt idx="11">
                  <c:v>11849079760</c:v>
                </c:pt>
                <c:pt idx="12">
                  <c:v>11355380323</c:v>
                </c:pt>
                <c:pt idx="13">
                  <c:v>10644634305.71953</c:v>
                </c:pt>
                <c:pt idx="14">
                  <c:v>10087976285.309999</c:v>
                </c:pt>
              </c:numCache>
            </c:numRef>
          </c:val>
          <c:extLst>
            <c:ext xmlns:c16="http://schemas.microsoft.com/office/drawing/2014/chart" uri="{C3380CC4-5D6E-409C-BE32-E72D297353CC}">
              <c16:uniqueId val="{00000001-2267-45FB-9428-9FE6FECAD79E}"/>
            </c:ext>
          </c:extLst>
        </c:ser>
        <c:ser>
          <c:idx val="2"/>
          <c:order val="1"/>
          <c:tx>
            <c:strRef>
              <c:f>'Figures 1 &amp; 2'!$A$17</c:f>
              <c:strCache>
                <c:ptCount val="1"/>
                <c:pt idx="0">
                  <c:v>Methane</c:v>
                </c:pt>
              </c:strCache>
            </c:strRef>
          </c:tx>
          <c:spPr>
            <a:solidFill>
              <a:srgbClr val="7030A0"/>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2'!$B$17:$P$17</c:f>
              <c:numCache>
                <c:formatCode>#,##0</c:formatCode>
                <c:ptCount val="15"/>
                <c:pt idx="0">
                  <c:v>1769368775</c:v>
                </c:pt>
                <c:pt idx="1">
                  <c:v>1420713375</c:v>
                </c:pt>
                <c:pt idx="2">
                  <c:v>1283283850</c:v>
                </c:pt>
                <c:pt idx="3">
                  <c:v>1197811050</c:v>
                </c:pt>
                <c:pt idx="4">
                  <c:v>1204011300</c:v>
                </c:pt>
                <c:pt idx="5">
                  <c:v>1198130450</c:v>
                </c:pt>
                <c:pt idx="6">
                  <c:v>1177745050</c:v>
                </c:pt>
                <c:pt idx="7">
                  <c:v>1067647100</c:v>
                </c:pt>
                <c:pt idx="8">
                  <c:v>953345475</c:v>
                </c:pt>
                <c:pt idx="9">
                  <c:v>874004200</c:v>
                </c:pt>
                <c:pt idx="10">
                  <c:v>813495350</c:v>
                </c:pt>
                <c:pt idx="11">
                  <c:v>696159190.75</c:v>
                </c:pt>
                <c:pt idx="12">
                  <c:v>668420377.5</c:v>
                </c:pt>
                <c:pt idx="13">
                  <c:v>649304980.25</c:v>
                </c:pt>
                <c:pt idx="14">
                  <c:v>578523550</c:v>
                </c:pt>
              </c:numCache>
            </c:numRef>
          </c:val>
          <c:extLst>
            <c:ext xmlns:c16="http://schemas.microsoft.com/office/drawing/2014/chart" uri="{C3380CC4-5D6E-409C-BE32-E72D297353CC}">
              <c16:uniqueId val="{00000002-2267-45FB-9428-9FE6FECAD79E}"/>
            </c:ext>
          </c:extLst>
        </c:ser>
        <c:ser>
          <c:idx val="3"/>
          <c:order val="2"/>
          <c:tx>
            <c:strRef>
              <c:f>'Figures 1 &amp; 2'!$A$18</c:f>
              <c:strCache>
                <c:ptCount val="1"/>
                <c:pt idx="0">
                  <c:v>Nitrous oxide</c:v>
                </c:pt>
              </c:strCache>
            </c:strRef>
          </c:tx>
          <c:spPr>
            <a:solidFill>
              <a:schemeClr val="accent4"/>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2'!$B$18:$P$18</c:f>
              <c:numCache>
                <c:formatCode>#,##0</c:formatCode>
                <c:ptCount val="15"/>
                <c:pt idx="0">
                  <c:v>88294718</c:v>
                </c:pt>
                <c:pt idx="1">
                  <c:v>94408188</c:v>
                </c:pt>
                <c:pt idx="2">
                  <c:v>63157524</c:v>
                </c:pt>
                <c:pt idx="3">
                  <c:v>74771776</c:v>
                </c:pt>
                <c:pt idx="4">
                  <c:v>55257842</c:v>
                </c:pt>
                <c:pt idx="5">
                  <c:v>58142482</c:v>
                </c:pt>
                <c:pt idx="6">
                  <c:v>48046540</c:v>
                </c:pt>
                <c:pt idx="7">
                  <c:v>51097166</c:v>
                </c:pt>
                <c:pt idx="8">
                  <c:v>47842112</c:v>
                </c:pt>
                <c:pt idx="9">
                  <c:v>39080912</c:v>
                </c:pt>
                <c:pt idx="10">
                  <c:v>28658660</c:v>
                </c:pt>
                <c:pt idx="11">
                  <c:v>26774108</c:v>
                </c:pt>
                <c:pt idx="12">
                  <c:v>28769814</c:v>
                </c:pt>
                <c:pt idx="13">
                  <c:v>18192637.760000002</c:v>
                </c:pt>
                <c:pt idx="14">
                  <c:v>13097603.620000001</c:v>
                </c:pt>
              </c:numCache>
            </c:numRef>
          </c:val>
          <c:extLst>
            <c:ext xmlns:c16="http://schemas.microsoft.com/office/drawing/2014/chart" uri="{C3380CC4-5D6E-409C-BE32-E72D297353CC}">
              <c16:uniqueId val="{00000003-2267-45FB-9428-9FE6FECAD79E}"/>
            </c:ext>
          </c:extLst>
        </c:ser>
        <c:ser>
          <c:idx val="4"/>
          <c:order val="3"/>
          <c:tx>
            <c:strRef>
              <c:f>'Figures 1 &amp; 2'!$A$19</c:f>
              <c:strCache>
                <c:ptCount val="1"/>
                <c:pt idx="0">
                  <c:v>Hydrofluorocarbons (HFCs)</c:v>
                </c:pt>
              </c:strCache>
            </c:strRef>
          </c:tx>
          <c:spPr>
            <a:solidFill>
              <a:schemeClr val="accent4">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2'!$B$19:$P$19</c:f>
              <c:numCache>
                <c:formatCode>#,##0</c:formatCode>
                <c:ptCount val="15"/>
                <c:pt idx="0">
                  <c:v>23990800</c:v>
                </c:pt>
                <c:pt idx="1">
                  <c:v>26240400</c:v>
                </c:pt>
                <c:pt idx="2">
                  <c:v>12432000</c:v>
                </c:pt>
                <c:pt idx="3">
                  <c:v>21682000</c:v>
                </c:pt>
                <c:pt idx="4">
                  <c:v>31746000</c:v>
                </c:pt>
                <c:pt idx="5">
                  <c:v>39012800</c:v>
                </c:pt>
                <c:pt idx="6">
                  <c:v>55944000</c:v>
                </c:pt>
                <c:pt idx="7">
                  <c:v>27261600</c:v>
                </c:pt>
                <c:pt idx="8">
                  <c:v>36837200</c:v>
                </c:pt>
                <c:pt idx="9">
                  <c:v>25663200</c:v>
                </c:pt>
                <c:pt idx="10">
                  <c:v>15510400</c:v>
                </c:pt>
                <c:pt idx="11">
                  <c:v>51992400</c:v>
                </c:pt>
                <c:pt idx="12">
                  <c:v>18692400</c:v>
                </c:pt>
                <c:pt idx="13">
                  <c:v>53818719.999999993</c:v>
                </c:pt>
                <c:pt idx="14">
                  <c:v>113158580</c:v>
                </c:pt>
              </c:numCache>
            </c:numRef>
          </c:val>
          <c:extLst>
            <c:ext xmlns:c16="http://schemas.microsoft.com/office/drawing/2014/chart" uri="{C3380CC4-5D6E-409C-BE32-E72D297353CC}">
              <c16:uniqueId val="{00000004-2267-45FB-9428-9FE6FECAD79E}"/>
            </c:ext>
          </c:extLst>
        </c:ser>
        <c:ser>
          <c:idx val="5"/>
          <c:order val="4"/>
          <c:tx>
            <c:strRef>
              <c:f>'Figures 1 &amp; 2'!$A$20</c:f>
              <c:strCache>
                <c:ptCount val="1"/>
                <c:pt idx="0">
                  <c:v>Perfluorocarbons (PFCs)</c:v>
                </c:pt>
              </c:strCache>
            </c:strRef>
          </c:tx>
          <c:spPr>
            <a:solidFill>
              <a:schemeClr val="accent5">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2'!$B$20:$P$20</c:f>
              <c:numCache>
                <c:formatCode>#,##0</c:formatCode>
                <c:ptCount val="15"/>
                <c:pt idx="0">
                  <c:v>89408541.800000012</c:v>
                </c:pt>
                <c:pt idx="1">
                  <c:v>146290200</c:v>
                </c:pt>
                <c:pt idx="2">
                  <c:v>53584840</c:v>
                </c:pt>
                <c:pt idx="3">
                  <c:v>19566360</c:v>
                </c:pt>
                <c:pt idx="4">
                  <c:v>34904200</c:v>
                </c:pt>
                <c:pt idx="5">
                  <c:v>37698000</c:v>
                </c:pt>
                <c:pt idx="6">
                  <c:v>52301400</c:v>
                </c:pt>
                <c:pt idx="7">
                  <c:v>103004600</c:v>
                </c:pt>
                <c:pt idx="8">
                  <c:v>50386000</c:v>
                </c:pt>
                <c:pt idx="9">
                  <c:v>55022000</c:v>
                </c:pt>
                <c:pt idx="10">
                  <c:v>53131000</c:v>
                </c:pt>
                <c:pt idx="11">
                  <c:v>53899600</c:v>
                </c:pt>
                <c:pt idx="12">
                  <c:v>48129000</c:v>
                </c:pt>
                <c:pt idx="13">
                  <c:v>48898454</c:v>
                </c:pt>
                <c:pt idx="14">
                  <c:v>56086328</c:v>
                </c:pt>
              </c:numCache>
            </c:numRef>
          </c:val>
          <c:extLst>
            <c:ext xmlns:c16="http://schemas.microsoft.com/office/drawing/2014/chart" uri="{C3380CC4-5D6E-409C-BE32-E72D297353CC}">
              <c16:uniqueId val="{00000005-2267-45FB-9428-9FE6FECAD79E}"/>
            </c:ext>
          </c:extLst>
        </c:ser>
        <c:ser>
          <c:idx val="6"/>
          <c:order val="5"/>
          <c:tx>
            <c:strRef>
              <c:f>'Figures 1 &amp; 2'!$A$21</c:f>
              <c:strCache>
                <c:ptCount val="1"/>
                <c:pt idx="0">
                  <c:v>Sulphur hexafluoride</c:v>
                </c:pt>
              </c:strCache>
            </c:strRef>
          </c:tx>
          <c:spPr>
            <a:solidFill>
              <a:schemeClr val="accent6">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2'!$B$21:$P$21</c:f>
              <c:numCache>
                <c:formatCode>#,##0</c:formatCode>
                <c:ptCount val="15"/>
                <c:pt idx="0">
                  <c:v>13089480</c:v>
                </c:pt>
                <c:pt idx="1">
                  <c:v>23484000</c:v>
                </c:pt>
                <c:pt idx="2">
                  <c:v>4286400</c:v>
                </c:pt>
                <c:pt idx="3">
                  <c:v>4719600</c:v>
                </c:pt>
                <c:pt idx="4">
                  <c:v>6475200</c:v>
                </c:pt>
                <c:pt idx="5">
                  <c:v>6931200</c:v>
                </c:pt>
                <c:pt idx="6">
                  <c:v>5494800</c:v>
                </c:pt>
                <c:pt idx="7">
                  <c:v>4058400</c:v>
                </c:pt>
                <c:pt idx="8">
                  <c:v>1755600</c:v>
                </c:pt>
                <c:pt idx="9">
                  <c:v>2918400</c:v>
                </c:pt>
                <c:pt idx="10">
                  <c:v>3055200</c:v>
                </c:pt>
                <c:pt idx="11">
                  <c:v>2439600</c:v>
                </c:pt>
                <c:pt idx="12">
                  <c:v>5038800</c:v>
                </c:pt>
                <c:pt idx="13">
                  <c:v>5171040</c:v>
                </c:pt>
                <c:pt idx="14">
                  <c:v>5063880.0000000009</c:v>
                </c:pt>
              </c:numCache>
            </c:numRef>
          </c:val>
          <c:extLst>
            <c:ext xmlns:c16="http://schemas.microsoft.com/office/drawing/2014/chart" uri="{C3380CC4-5D6E-409C-BE32-E72D297353CC}">
              <c16:uniqueId val="{00000000-3C01-48D6-88D3-69C73AF81C5D}"/>
            </c:ext>
          </c:extLst>
        </c:ser>
        <c:dLbls>
          <c:showLegendKey val="0"/>
          <c:showVal val="0"/>
          <c:showCatName val="0"/>
          <c:showSerName val="0"/>
          <c:showPercent val="0"/>
          <c:showBubbleSize val="0"/>
        </c:dLbls>
        <c:gapWidth val="150"/>
        <c:overlap val="100"/>
        <c:axId val="1697787008"/>
        <c:axId val="1697783264"/>
      </c:barChart>
      <c:catAx>
        <c:axId val="169778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3264"/>
        <c:crosses val="autoZero"/>
        <c:auto val="1"/>
        <c:lblAlgn val="ctr"/>
        <c:lblOffset val="100"/>
        <c:noMultiLvlLbl val="0"/>
      </c:catAx>
      <c:valAx>
        <c:axId val="1697783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Greenhouse gases in SPRI (as kg CO</a:t>
            </a:r>
            <a:r>
              <a:rPr lang="en-GB" baseline="-25000"/>
              <a:t>2</a:t>
            </a:r>
            <a:r>
              <a:rPr lang="en-GB"/>
              <a:t>e), excluding</a:t>
            </a:r>
            <a:r>
              <a:rPr lang="en-GB" baseline="0"/>
              <a:t> carbon dioxide and methane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3"/>
          <c:order val="0"/>
          <c:tx>
            <c:strRef>
              <c:f>'Figures 1 &amp; 2'!$A$18</c:f>
              <c:strCache>
                <c:ptCount val="1"/>
                <c:pt idx="0">
                  <c:v>Nitrous oxide</c:v>
                </c:pt>
              </c:strCache>
            </c:strRef>
          </c:tx>
          <c:spPr>
            <a:solidFill>
              <a:schemeClr val="accent4"/>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2'!$B$18:$P$18</c:f>
              <c:numCache>
                <c:formatCode>#,##0</c:formatCode>
                <c:ptCount val="15"/>
                <c:pt idx="0">
                  <c:v>88294718</c:v>
                </c:pt>
                <c:pt idx="1">
                  <c:v>94408188</c:v>
                </c:pt>
                <c:pt idx="2">
                  <c:v>63157524</c:v>
                </c:pt>
                <c:pt idx="3">
                  <c:v>74771776</c:v>
                </c:pt>
                <c:pt idx="4">
                  <c:v>55257842</c:v>
                </c:pt>
                <c:pt idx="5">
                  <c:v>58142482</c:v>
                </c:pt>
                <c:pt idx="6">
                  <c:v>48046540</c:v>
                </c:pt>
                <c:pt idx="7">
                  <c:v>51097166</c:v>
                </c:pt>
                <c:pt idx="8">
                  <c:v>47842112</c:v>
                </c:pt>
                <c:pt idx="9">
                  <c:v>39080912</c:v>
                </c:pt>
                <c:pt idx="10">
                  <c:v>28658660</c:v>
                </c:pt>
                <c:pt idx="11">
                  <c:v>26774108</c:v>
                </c:pt>
                <c:pt idx="12">
                  <c:v>28769814</c:v>
                </c:pt>
                <c:pt idx="13">
                  <c:v>18192637.760000002</c:v>
                </c:pt>
                <c:pt idx="14">
                  <c:v>13097603.620000001</c:v>
                </c:pt>
              </c:numCache>
            </c:numRef>
          </c:val>
          <c:extLst>
            <c:ext xmlns:c16="http://schemas.microsoft.com/office/drawing/2014/chart" uri="{C3380CC4-5D6E-409C-BE32-E72D297353CC}">
              <c16:uniqueId val="{00000001-3F56-4F75-9666-B6D704B3748A}"/>
            </c:ext>
          </c:extLst>
        </c:ser>
        <c:ser>
          <c:idx val="4"/>
          <c:order val="1"/>
          <c:tx>
            <c:strRef>
              <c:f>'Figures 1 &amp; 2'!$A$19</c:f>
              <c:strCache>
                <c:ptCount val="1"/>
                <c:pt idx="0">
                  <c:v>Hydrofluorocarbons (HFCs)</c:v>
                </c:pt>
              </c:strCache>
            </c:strRef>
          </c:tx>
          <c:spPr>
            <a:solidFill>
              <a:schemeClr val="accent4">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2'!$B$19:$P$19</c:f>
              <c:numCache>
                <c:formatCode>#,##0</c:formatCode>
                <c:ptCount val="15"/>
                <c:pt idx="0">
                  <c:v>23990800</c:v>
                </c:pt>
                <c:pt idx="1">
                  <c:v>26240400</c:v>
                </c:pt>
                <c:pt idx="2">
                  <c:v>12432000</c:v>
                </c:pt>
                <c:pt idx="3">
                  <c:v>21682000</c:v>
                </c:pt>
                <c:pt idx="4">
                  <c:v>31746000</c:v>
                </c:pt>
                <c:pt idx="5">
                  <c:v>39012800</c:v>
                </c:pt>
                <c:pt idx="6">
                  <c:v>55944000</c:v>
                </c:pt>
                <c:pt idx="7">
                  <c:v>27261600</c:v>
                </c:pt>
                <c:pt idx="8">
                  <c:v>36837200</c:v>
                </c:pt>
                <c:pt idx="9">
                  <c:v>25663200</c:v>
                </c:pt>
                <c:pt idx="10">
                  <c:v>15510400</c:v>
                </c:pt>
                <c:pt idx="11">
                  <c:v>51992400</c:v>
                </c:pt>
                <c:pt idx="12">
                  <c:v>18692400</c:v>
                </c:pt>
                <c:pt idx="13">
                  <c:v>53818719.999999993</c:v>
                </c:pt>
                <c:pt idx="14">
                  <c:v>113158580</c:v>
                </c:pt>
              </c:numCache>
            </c:numRef>
          </c:val>
          <c:extLst>
            <c:ext xmlns:c16="http://schemas.microsoft.com/office/drawing/2014/chart" uri="{C3380CC4-5D6E-409C-BE32-E72D297353CC}">
              <c16:uniqueId val="{00000002-3F56-4F75-9666-B6D704B3748A}"/>
            </c:ext>
          </c:extLst>
        </c:ser>
        <c:ser>
          <c:idx val="5"/>
          <c:order val="2"/>
          <c:tx>
            <c:strRef>
              <c:f>'Figures 1 &amp; 2'!$A$20</c:f>
              <c:strCache>
                <c:ptCount val="1"/>
                <c:pt idx="0">
                  <c:v>Perfluorocarbons (PFCs)</c:v>
                </c:pt>
              </c:strCache>
            </c:strRef>
          </c:tx>
          <c:spPr>
            <a:solidFill>
              <a:schemeClr val="accent5">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2'!$B$20:$P$20</c:f>
              <c:numCache>
                <c:formatCode>#,##0</c:formatCode>
                <c:ptCount val="15"/>
                <c:pt idx="0">
                  <c:v>89408541.800000012</c:v>
                </c:pt>
                <c:pt idx="1">
                  <c:v>146290200</c:v>
                </c:pt>
                <c:pt idx="2">
                  <c:v>53584840</c:v>
                </c:pt>
                <c:pt idx="3">
                  <c:v>19566360</c:v>
                </c:pt>
                <c:pt idx="4">
                  <c:v>34904200</c:v>
                </c:pt>
                <c:pt idx="5">
                  <c:v>37698000</c:v>
                </c:pt>
                <c:pt idx="6">
                  <c:v>52301400</c:v>
                </c:pt>
                <c:pt idx="7">
                  <c:v>103004600</c:v>
                </c:pt>
                <c:pt idx="8">
                  <c:v>50386000</c:v>
                </c:pt>
                <c:pt idx="9">
                  <c:v>55022000</c:v>
                </c:pt>
                <c:pt idx="10">
                  <c:v>53131000</c:v>
                </c:pt>
                <c:pt idx="11">
                  <c:v>53899600</c:v>
                </c:pt>
                <c:pt idx="12">
                  <c:v>48129000</c:v>
                </c:pt>
                <c:pt idx="13">
                  <c:v>48898454</c:v>
                </c:pt>
                <c:pt idx="14">
                  <c:v>56086328</c:v>
                </c:pt>
              </c:numCache>
            </c:numRef>
          </c:val>
          <c:extLst>
            <c:ext xmlns:c16="http://schemas.microsoft.com/office/drawing/2014/chart" uri="{C3380CC4-5D6E-409C-BE32-E72D297353CC}">
              <c16:uniqueId val="{00000003-3F56-4F75-9666-B6D704B3748A}"/>
            </c:ext>
          </c:extLst>
        </c:ser>
        <c:ser>
          <c:idx val="6"/>
          <c:order val="3"/>
          <c:tx>
            <c:strRef>
              <c:f>'Figures 1 &amp; 2'!$A$21</c:f>
              <c:strCache>
                <c:ptCount val="1"/>
                <c:pt idx="0">
                  <c:v>Sulphur hexafluoride</c:v>
                </c:pt>
              </c:strCache>
            </c:strRef>
          </c:tx>
          <c:spPr>
            <a:solidFill>
              <a:schemeClr val="accent6">
                <a:lumMod val="40000"/>
                <a:lumOff val="60000"/>
              </a:schemeClr>
            </a:solidFill>
            <a:ln>
              <a:noFill/>
            </a:ln>
            <a:effectLst/>
          </c:spPr>
          <c:invertIfNegative val="0"/>
          <c:cat>
            <c:numRef>
              <c:f>'Figures 1 &amp; 2'!$B$5:$P$5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1 &amp; 2'!$B$21:$P$21</c:f>
              <c:numCache>
                <c:formatCode>#,##0</c:formatCode>
                <c:ptCount val="15"/>
                <c:pt idx="0">
                  <c:v>13089480</c:v>
                </c:pt>
                <c:pt idx="1">
                  <c:v>23484000</c:v>
                </c:pt>
                <c:pt idx="2">
                  <c:v>4286400</c:v>
                </c:pt>
                <c:pt idx="3">
                  <c:v>4719600</c:v>
                </c:pt>
                <c:pt idx="4">
                  <c:v>6475200</c:v>
                </c:pt>
                <c:pt idx="5">
                  <c:v>6931200</c:v>
                </c:pt>
                <c:pt idx="6">
                  <c:v>5494800</c:v>
                </c:pt>
                <c:pt idx="7">
                  <c:v>4058400</c:v>
                </c:pt>
                <c:pt idx="8">
                  <c:v>1755600</c:v>
                </c:pt>
                <c:pt idx="9">
                  <c:v>2918400</c:v>
                </c:pt>
                <c:pt idx="10">
                  <c:v>3055200</c:v>
                </c:pt>
                <c:pt idx="11">
                  <c:v>2439600</c:v>
                </c:pt>
                <c:pt idx="12">
                  <c:v>5038800</c:v>
                </c:pt>
                <c:pt idx="13">
                  <c:v>5171040</c:v>
                </c:pt>
                <c:pt idx="14">
                  <c:v>5063880.0000000009</c:v>
                </c:pt>
              </c:numCache>
            </c:numRef>
          </c:val>
          <c:extLst>
            <c:ext xmlns:c16="http://schemas.microsoft.com/office/drawing/2014/chart" uri="{C3380CC4-5D6E-409C-BE32-E72D297353CC}">
              <c16:uniqueId val="{00000000-B211-45F7-B720-D45600582202}"/>
            </c:ext>
          </c:extLst>
        </c:ser>
        <c:dLbls>
          <c:showLegendKey val="0"/>
          <c:showVal val="0"/>
          <c:showCatName val="0"/>
          <c:showSerName val="0"/>
          <c:showPercent val="0"/>
          <c:showBubbleSize val="0"/>
        </c:dLbls>
        <c:gapWidth val="150"/>
        <c:overlap val="100"/>
        <c:axId val="1697787008"/>
        <c:axId val="1697783264"/>
        <c:extLst/>
      </c:barChart>
      <c:catAx>
        <c:axId val="169778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3264"/>
        <c:crosses val="autoZero"/>
        <c:auto val="1"/>
        <c:lblAlgn val="ctr"/>
        <c:lblOffset val="100"/>
        <c:noMultiLvlLbl val="0"/>
      </c:catAx>
      <c:valAx>
        <c:axId val="1697783264"/>
        <c:scaling>
          <c:orientation val="minMax"/>
          <c:max val="300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Carbon dioxide,</a:t>
            </a:r>
            <a:r>
              <a:rPr lang="en-GB" baseline="0"/>
              <a:t> methane and nitrous oxide emissions as a percentage of 2007's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'Figures 3 &amp; 4'!$A$16</c:f>
              <c:strCache>
                <c:ptCount val="1"/>
                <c:pt idx="0">
                  <c:v>Carbon dioxide</c:v>
                </c:pt>
              </c:strCache>
            </c:strRef>
          </c:tx>
          <c:spPr>
            <a:ln w="28575" cap="rnd">
              <a:solidFill>
                <a:srgbClr val="00B0F0"/>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4'!$B$16:$P$16</c:f>
              <c:numCache>
                <c:formatCode>0%</c:formatCode>
                <c:ptCount val="15"/>
                <c:pt idx="0">
                  <c:v>1</c:v>
                </c:pt>
                <c:pt idx="1">
                  <c:v>0.9671003418391898</c:v>
                </c:pt>
                <c:pt idx="2">
                  <c:v>0.91501721505118605</c:v>
                </c:pt>
                <c:pt idx="3">
                  <c:v>0.99376623595537272</c:v>
                </c:pt>
                <c:pt idx="4">
                  <c:v>0.84913455620250311</c:v>
                </c:pt>
                <c:pt idx="5">
                  <c:v>0.86572338293485984</c:v>
                </c:pt>
                <c:pt idx="6">
                  <c:v>0.79723256529861997</c:v>
                </c:pt>
                <c:pt idx="7">
                  <c:v>0.72333423049792722</c:v>
                </c:pt>
                <c:pt idx="8">
                  <c:v>0.65419410935506406</c:v>
                </c:pt>
                <c:pt idx="9">
                  <c:v>0.46933744831892305</c:v>
                </c:pt>
                <c:pt idx="10">
                  <c:v>0.43424220584565715</c:v>
                </c:pt>
                <c:pt idx="11">
                  <c:v>0.44629364691252676</c:v>
                </c:pt>
                <c:pt idx="12">
                  <c:v>0.42769853854291351</c:v>
                </c:pt>
                <c:pt idx="13">
                  <c:v>0.40092840630433579</c:v>
                </c:pt>
                <c:pt idx="14">
                  <c:v>0.37996197321049041</c:v>
                </c:pt>
              </c:numCache>
            </c:numRef>
          </c:val>
          <c:smooth val="0"/>
          <c:extLst>
            <c:ext xmlns:c16="http://schemas.microsoft.com/office/drawing/2014/chart" uri="{C3380CC4-5D6E-409C-BE32-E72D297353CC}">
              <c16:uniqueId val="{00000000-14EB-4F08-BA29-E2B505857A6A}"/>
            </c:ext>
          </c:extLst>
        </c:ser>
        <c:ser>
          <c:idx val="1"/>
          <c:order val="1"/>
          <c:tx>
            <c:strRef>
              <c:f>'Figures 3 &amp; 4'!$A$17</c:f>
              <c:strCache>
                <c:ptCount val="1"/>
                <c:pt idx="0">
                  <c:v>Methane</c:v>
                </c:pt>
              </c:strCache>
            </c:strRef>
          </c:tx>
          <c:spPr>
            <a:ln w="28575" cap="rnd">
              <a:solidFill>
                <a:srgbClr val="7030A0"/>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4'!$B$17:$P$17</c:f>
              <c:numCache>
                <c:formatCode>0%</c:formatCode>
                <c:ptCount val="15"/>
                <c:pt idx="0">
                  <c:v>1</c:v>
                </c:pt>
                <c:pt idx="1">
                  <c:v>0.80294927494693691</c:v>
                </c:pt>
                <c:pt idx="2">
                  <c:v>0.72527777596843823</c:v>
                </c:pt>
                <c:pt idx="3">
                  <c:v>0.67697083102418831</c:v>
                </c:pt>
                <c:pt idx="4">
                  <c:v>0.68047504681436466</c:v>
                </c:pt>
                <c:pt idx="5">
                  <c:v>0.67715134737810667</c:v>
                </c:pt>
                <c:pt idx="6">
                  <c:v>0.6656300634671255</c:v>
                </c:pt>
                <c:pt idx="7">
                  <c:v>0.60340564108802019</c:v>
                </c:pt>
                <c:pt idx="8">
                  <c:v>0.53880541381205282</c:v>
                </c:pt>
                <c:pt idx="9">
                  <c:v>0.49396384312252828</c:v>
                </c:pt>
                <c:pt idx="10">
                  <c:v>0.45976585632918721</c:v>
                </c:pt>
                <c:pt idx="11">
                  <c:v>0.39345059129914844</c:v>
                </c:pt>
                <c:pt idx="12">
                  <c:v>0.37777335451169586</c:v>
                </c:pt>
                <c:pt idx="13">
                  <c:v>0.36696984225348955</c:v>
                </c:pt>
                <c:pt idx="14">
                  <c:v>0.3269660673196858</c:v>
                </c:pt>
              </c:numCache>
            </c:numRef>
          </c:val>
          <c:smooth val="0"/>
          <c:extLst>
            <c:ext xmlns:c16="http://schemas.microsoft.com/office/drawing/2014/chart" uri="{C3380CC4-5D6E-409C-BE32-E72D297353CC}">
              <c16:uniqueId val="{00000001-14EB-4F08-BA29-E2B505857A6A}"/>
            </c:ext>
          </c:extLst>
        </c:ser>
        <c:ser>
          <c:idx val="2"/>
          <c:order val="2"/>
          <c:tx>
            <c:strRef>
              <c:f>'Figures 3 &amp; 4'!$A$18</c:f>
              <c:strCache>
                <c:ptCount val="1"/>
                <c:pt idx="0">
                  <c:v>Nitrous oxide</c:v>
                </c:pt>
              </c:strCache>
            </c:strRef>
          </c:tx>
          <c:spPr>
            <a:ln w="28575" cap="rnd">
              <a:solidFill>
                <a:schemeClr val="accent3"/>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4'!$B$18:$P$18</c:f>
              <c:numCache>
                <c:formatCode>0%</c:formatCode>
                <c:ptCount val="15"/>
                <c:pt idx="0">
                  <c:v>1</c:v>
                </c:pt>
                <c:pt idx="1">
                  <c:v>1.0692393626536074</c:v>
                </c:pt>
                <c:pt idx="2">
                  <c:v>0.71530353605070696</c:v>
                </c:pt>
                <c:pt idx="3">
                  <c:v>0.84684313732107963</c:v>
                </c:pt>
                <c:pt idx="4">
                  <c:v>0.62583406178385437</c:v>
                </c:pt>
                <c:pt idx="5">
                  <c:v>0.65850464577054313</c:v>
                </c:pt>
                <c:pt idx="6">
                  <c:v>0.54416097687746168</c:v>
                </c:pt>
                <c:pt idx="7">
                  <c:v>0.57871146946751673</c:v>
                </c:pt>
                <c:pt idx="8">
                  <c:v>0.54184568549162815</c:v>
                </c:pt>
                <c:pt idx="9">
                  <c:v>0.44261891181304863</c:v>
                </c:pt>
                <c:pt idx="10">
                  <c:v>0.3245795518594895</c:v>
                </c:pt>
                <c:pt idx="11">
                  <c:v>0.30323567033760729</c:v>
                </c:pt>
                <c:pt idx="12">
                  <c:v>0.32583844936228235</c:v>
                </c:pt>
                <c:pt idx="13">
                  <c:v>0.20604446304477694</c:v>
                </c:pt>
                <c:pt idx="14">
                  <c:v>0.1483396053204451</c:v>
                </c:pt>
              </c:numCache>
            </c:numRef>
          </c:val>
          <c:smooth val="0"/>
          <c:extLst>
            <c:ext xmlns:c16="http://schemas.microsoft.com/office/drawing/2014/chart" uri="{C3380CC4-5D6E-409C-BE32-E72D297353CC}">
              <c16:uniqueId val="{00000002-14EB-4F08-BA29-E2B505857A6A}"/>
            </c:ext>
          </c:extLst>
        </c:ser>
        <c:dLbls>
          <c:showLegendKey val="0"/>
          <c:showVal val="0"/>
          <c:showCatName val="0"/>
          <c:showSerName val="0"/>
          <c:showPercent val="0"/>
          <c:showBubbleSize val="0"/>
        </c:dLbls>
        <c:smooth val="0"/>
        <c:axId val="1736415663"/>
        <c:axId val="1736414831"/>
      </c:lineChart>
      <c:catAx>
        <c:axId val="1736415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14831"/>
        <c:crosses val="autoZero"/>
        <c:auto val="1"/>
        <c:lblAlgn val="ctr"/>
        <c:lblOffset val="100"/>
        <c:noMultiLvlLbl val="0"/>
      </c:catAx>
      <c:valAx>
        <c:axId val="1736414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15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Hydrofluorocarbon, perfluorocarbon and sulphur hexafluoride</a:t>
            </a:r>
            <a:r>
              <a:rPr lang="en-GB" baseline="0"/>
              <a:t> emissions as a percentage of 2007's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'Figures 3 &amp; 4'!$A$19</c:f>
              <c:strCache>
                <c:ptCount val="1"/>
                <c:pt idx="0">
                  <c:v>Hydrofluorocarbons (HFCs)</c:v>
                </c:pt>
              </c:strCache>
            </c:strRef>
          </c:tx>
          <c:spPr>
            <a:ln w="28575" cap="rnd">
              <a:solidFill>
                <a:schemeClr val="accent4">
                  <a:lumMod val="40000"/>
                  <a:lumOff val="60000"/>
                </a:schemeClr>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4'!$B$19:$P$19</c:f>
              <c:numCache>
                <c:formatCode>0%</c:formatCode>
                <c:ptCount val="15"/>
                <c:pt idx="0">
                  <c:v>1</c:v>
                </c:pt>
                <c:pt idx="1">
                  <c:v>1.093769278223319</c:v>
                </c:pt>
                <c:pt idx="2">
                  <c:v>0.51819864281307837</c:v>
                </c:pt>
                <c:pt idx="3">
                  <c:v>0.90376310919185687</c:v>
                </c:pt>
                <c:pt idx="4">
                  <c:v>1.323257248611968</c:v>
                </c:pt>
                <c:pt idx="5">
                  <c:v>1.6261566933991363</c:v>
                </c:pt>
                <c:pt idx="6">
                  <c:v>2.3318938926588526</c:v>
                </c:pt>
                <c:pt idx="7">
                  <c:v>1.1363355953115362</c:v>
                </c:pt>
                <c:pt idx="8">
                  <c:v>1.5354719309068476</c:v>
                </c:pt>
                <c:pt idx="9">
                  <c:v>1.0697100555212831</c:v>
                </c:pt>
                <c:pt idx="10">
                  <c:v>0.64651449722393584</c:v>
                </c:pt>
                <c:pt idx="11">
                  <c:v>2.1671807526218383</c:v>
                </c:pt>
                <c:pt idx="12">
                  <c:v>0.7791486736582357</c:v>
                </c:pt>
                <c:pt idx="13">
                  <c:v>2.2433066008636642</c:v>
                </c:pt>
                <c:pt idx="14">
                  <c:v>4.7167489204194943</c:v>
                </c:pt>
              </c:numCache>
            </c:numRef>
          </c:val>
          <c:smooth val="0"/>
          <c:extLst>
            <c:ext xmlns:c16="http://schemas.microsoft.com/office/drawing/2014/chart" uri="{C3380CC4-5D6E-409C-BE32-E72D297353CC}">
              <c16:uniqueId val="{00000000-D9DA-4DE8-BC64-CC104A03E4E4}"/>
            </c:ext>
          </c:extLst>
        </c:ser>
        <c:ser>
          <c:idx val="1"/>
          <c:order val="1"/>
          <c:tx>
            <c:strRef>
              <c:f>'Figures 3 &amp; 4'!$A$20</c:f>
              <c:strCache>
                <c:ptCount val="1"/>
                <c:pt idx="0">
                  <c:v>Perfluorocarbons (PFCs)</c:v>
                </c:pt>
              </c:strCache>
            </c:strRef>
          </c:tx>
          <c:spPr>
            <a:ln w="28575" cap="rnd">
              <a:solidFill>
                <a:schemeClr val="accent5">
                  <a:lumMod val="40000"/>
                  <a:lumOff val="60000"/>
                </a:schemeClr>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4'!$B$20:$P$20</c:f>
              <c:numCache>
                <c:formatCode>0%</c:formatCode>
                <c:ptCount val="15"/>
                <c:pt idx="0">
                  <c:v>1</c:v>
                </c:pt>
                <c:pt idx="1">
                  <c:v>1.6361993726196751</c:v>
                </c:pt>
                <c:pt idx="2">
                  <c:v>0.59932573466934669</c:v>
                </c:pt>
                <c:pt idx="3">
                  <c:v>0.21884217778395754</c:v>
                </c:pt>
                <c:pt idx="4">
                  <c:v>0.39038999291676174</c:v>
                </c:pt>
                <c:pt idx="5">
                  <c:v>0.42163756662453472</c:v>
                </c:pt>
                <c:pt idx="6">
                  <c:v>0.58497095408394184</c:v>
                </c:pt>
                <c:pt idx="7">
                  <c:v>1.1520666585795944</c:v>
                </c:pt>
                <c:pt idx="8">
                  <c:v>0.56354794503538141</c:v>
                </c:pt>
                <c:pt idx="9">
                  <c:v>0.61539981407011379</c:v>
                </c:pt>
                <c:pt idx="10">
                  <c:v>0.59424970959542034</c:v>
                </c:pt>
                <c:pt idx="11">
                  <c:v>0.60284620367223118</c:v>
                </c:pt>
                <c:pt idx="12">
                  <c:v>0.53830427195268271</c:v>
                </c:pt>
                <c:pt idx="13">
                  <c:v>0.54691031768957898</c:v>
                </c:pt>
                <c:pt idx="14">
                  <c:v>0.6273039115821929</c:v>
                </c:pt>
              </c:numCache>
            </c:numRef>
          </c:val>
          <c:smooth val="0"/>
          <c:extLst>
            <c:ext xmlns:c16="http://schemas.microsoft.com/office/drawing/2014/chart" uri="{C3380CC4-5D6E-409C-BE32-E72D297353CC}">
              <c16:uniqueId val="{00000001-D9DA-4DE8-BC64-CC104A03E4E4}"/>
            </c:ext>
          </c:extLst>
        </c:ser>
        <c:ser>
          <c:idx val="2"/>
          <c:order val="2"/>
          <c:tx>
            <c:strRef>
              <c:f>'Figures 3 &amp; 4'!$A$21</c:f>
              <c:strCache>
                <c:ptCount val="1"/>
                <c:pt idx="0">
                  <c:v>Sulphur hexafluoride</c:v>
                </c:pt>
              </c:strCache>
            </c:strRef>
          </c:tx>
          <c:spPr>
            <a:ln w="28575" cap="rnd">
              <a:solidFill>
                <a:schemeClr val="accent6">
                  <a:lumMod val="40000"/>
                  <a:lumOff val="60000"/>
                </a:schemeClr>
              </a:solidFill>
              <a:round/>
            </a:ln>
            <a:effectLst/>
          </c:spPr>
          <c:marker>
            <c:symbol val="none"/>
          </c:marker>
          <c:cat>
            <c:numRef>
              <c:f>'Figures 3 &amp; 4'!$B$15:$P$15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'Figures 3 &amp; 4'!$B$21:$P$21</c:f>
              <c:numCache>
                <c:formatCode>0%</c:formatCode>
                <c:ptCount val="15"/>
                <c:pt idx="0">
                  <c:v>1</c:v>
                </c:pt>
                <c:pt idx="1">
                  <c:v>1.7941125239505311</c:v>
                </c:pt>
                <c:pt idx="2">
                  <c:v>0.32746908204145619</c:v>
                </c:pt>
                <c:pt idx="3">
                  <c:v>0.36056436160947569</c:v>
                </c:pt>
                <c:pt idx="4">
                  <c:v>0.49468733670092319</c:v>
                </c:pt>
                <c:pt idx="5">
                  <c:v>0.52952447308831208</c:v>
                </c:pt>
                <c:pt idx="6">
                  <c:v>0.4197874934680369</c:v>
                </c:pt>
                <c:pt idx="7">
                  <c:v>0.31005051384776172</c:v>
                </c:pt>
                <c:pt idx="8">
                  <c:v>0.13412297509144747</c:v>
                </c:pt>
                <c:pt idx="9">
                  <c:v>0.2229576728792893</c:v>
                </c:pt>
                <c:pt idx="10">
                  <c:v>0.23340881379550599</c:v>
                </c:pt>
                <c:pt idx="11">
                  <c:v>0.18637867967253091</c:v>
                </c:pt>
                <c:pt idx="12">
                  <c:v>0.38495035708064795</c:v>
                </c:pt>
                <c:pt idx="13">
                  <c:v>0.39505312663299075</c:v>
                </c:pt>
                <c:pt idx="14">
                  <c:v>0.3868663995819544</c:v>
                </c:pt>
              </c:numCache>
            </c:numRef>
          </c:val>
          <c:smooth val="0"/>
          <c:extLst>
            <c:ext xmlns:c16="http://schemas.microsoft.com/office/drawing/2014/chart" uri="{C3380CC4-5D6E-409C-BE32-E72D297353CC}">
              <c16:uniqueId val="{00000002-D9DA-4DE8-BC64-CC104A03E4E4}"/>
            </c:ext>
          </c:extLst>
        </c:ser>
        <c:dLbls>
          <c:showLegendKey val="0"/>
          <c:showVal val="0"/>
          <c:showCatName val="0"/>
          <c:showSerName val="0"/>
          <c:showPercent val="0"/>
          <c:showBubbleSize val="0"/>
        </c:dLbls>
        <c:smooth val="0"/>
        <c:axId val="195119247"/>
        <c:axId val="195115919"/>
      </c:lineChart>
      <c:catAx>
        <c:axId val="195119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15919"/>
        <c:crosses val="autoZero"/>
        <c:auto val="1"/>
        <c:lblAlgn val="ctr"/>
        <c:lblOffset val="100"/>
        <c:noMultiLvlLbl val="0"/>
      </c:catAx>
      <c:valAx>
        <c:axId val="195115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19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2020 vs 2021 greenhouse gas emissions (as kg CO</a:t>
            </a:r>
            <a:r>
              <a:rPr lang="en-GB" baseline="-25000"/>
              <a:t>2</a:t>
            </a:r>
            <a:r>
              <a:rPr lang="en-GB"/>
              <a:t>e) by industry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5'!$C$27</c:f>
              <c:strCache>
                <c:ptCount val="1"/>
                <c:pt idx="0">
                  <c:v>Carbon dioxide</c:v>
                </c:pt>
              </c:strCache>
            </c:strRef>
          </c:tx>
          <c:spPr>
            <a:solidFill>
              <a:srgbClr val="00B0F0"/>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5'!$C$28:$C$45</c:f>
              <c:numCache>
                <c:formatCode>#,##0</c:formatCode>
                <c:ptCount val="18"/>
                <c:pt idx="0">
                  <c:v>5107007837</c:v>
                </c:pt>
                <c:pt idx="1">
                  <c:v>4622246887</c:v>
                </c:pt>
                <c:pt idx="2">
                  <c:v>69717000</c:v>
                </c:pt>
                <c:pt idx="3">
                  <c:v>61388065</c:v>
                </c:pt>
                <c:pt idx="4">
                  <c:v>650223743</c:v>
                </c:pt>
                <c:pt idx="5">
                  <c:v>705866103</c:v>
                </c:pt>
                <c:pt idx="6">
                  <c:v>1750777543</c:v>
                </c:pt>
                <c:pt idx="7">
                  <c:v>1486448081</c:v>
                </c:pt>
                <c:pt idx="8">
                  <c:v>2073711388</c:v>
                </c:pt>
                <c:pt idx="9">
                  <c:v>2031893657</c:v>
                </c:pt>
                <c:pt idx="10">
                  <c:v>694052399</c:v>
                </c:pt>
                <c:pt idx="11">
                  <c:v>841390463</c:v>
                </c:pt>
                <c:pt idx="14">
                  <c:v>288674596</c:v>
                </c:pt>
                <c:pt idx="15">
                  <c:v>326433473</c:v>
                </c:pt>
                <c:pt idx="16">
                  <c:v>10469800</c:v>
                </c:pt>
                <c:pt idx="17">
                  <c:v>11059585</c:v>
                </c:pt>
              </c:numCache>
            </c:numRef>
          </c:val>
          <c:extLst>
            <c:ext xmlns:c16="http://schemas.microsoft.com/office/drawing/2014/chart" uri="{C3380CC4-5D6E-409C-BE32-E72D297353CC}">
              <c16:uniqueId val="{00000000-EDA3-4463-A439-7E060C6DFC6D}"/>
            </c:ext>
          </c:extLst>
        </c:ser>
        <c:ser>
          <c:idx val="1"/>
          <c:order val="1"/>
          <c:tx>
            <c:strRef>
              <c:f>'Figure 5'!$D$27</c:f>
              <c:strCache>
                <c:ptCount val="1"/>
                <c:pt idx="0">
                  <c:v>Methane</c:v>
                </c:pt>
              </c:strCache>
            </c:strRef>
          </c:tx>
          <c:spPr>
            <a:solidFill>
              <a:srgbClr val="7030A0"/>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5'!$D$28:$D$45</c:f>
              <c:numCache>
                <c:formatCode>#,##0</c:formatCode>
                <c:ptCount val="18"/>
                <c:pt idx="0">
                  <c:v>99436800</c:v>
                </c:pt>
                <c:pt idx="1">
                  <c:v>63824525</c:v>
                </c:pt>
                <c:pt idx="2">
                  <c:v>0</c:v>
                </c:pt>
                <c:pt idx="3">
                  <c:v>0</c:v>
                </c:pt>
                <c:pt idx="4">
                  <c:v>569250</c:v>
                </c:pt>
                <c:pt idx="5">
                  <c:v>1469625</c:v>
                </c:pt>
                <c:pt idx="6">
                  <c:v>9128925</c:v>
                </c:pt>
                <c:pt idx="7">
                  <c:v>8384900</c:v>
                </c:pt>
                <c:pt idx="8">
                  <c:v>523088700</c:v>
                </c:pt>
                <c:pt idx="9">
                  <c:v>504153750</c:v>
                </c:pt>
                <c:pt idx="10">
                  <c:v>0</c:v>
                </c:pt>
                <c:pt idx="11">
                  <c:v>0</c:v>
                </c:pt>
                <c:pt idx="12">
                  <c:v>15490175</c:v>
                </c:pt>
                <c:pt idx="13">
                  <c:v>15388825</c:v>
                </c:pt>
                <c:pt idx="14">
                  <c:v>673675</c:v>
                </c:pt>
                <c:pt idx="15">
                  <c:v>690750</c:v>
                </c:pt>
                <c:pt idx="16">
                  <c:v>0</c:v>
                </c:pt>
                <c:pt idx="17">
                  <c:v>0</c:v>
                </c:pt>
              </c:numCache>
            </c:numRef>
          </c:val>
          <c:extLst>
            <c:ext xmlns:c16="http://schemas.microsoft.com/office/drawing/2014/chart" uri="{C3380CC4-5D6E-409C-BE32-E72D297353CC}">
              <c16:uniqueId val="{00000001-EDA3-4463-A439-7E060C6DFC6D}"/>
            </c:ext>
          </c:extLst>
        </c:ser>
        <c:ser>
          <c:idx val="2"/>
          <c:order val="2"/>
          <c:tx>
            <c:strRef>
              <c:f>'Figure 5'!$E$27</c:f>
              <c:strCache>
                <c:ptCount val="1"/>
                <c:pt idx="0">
                  <c:v>Nitrous oxide</c:v>
                </c:pt>
              </c:strCache>
            </c:strRef>
          </c:tx>
          <c:spPr>
            <a:solidFill>
              <a:schemeClr val="accent3"/>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5'!$E$28:$E$45</c:f>
              <c:numCache>
                <c:formatCode>#,##0</c:formatCode>
                <c:ptCount val="18"/>
                <c:pt idx="0">
                  <c:v>18192602</c:v>
                </c:pt>
                <c:pt idx="1">
                  <c:v>13097696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EDA3-4463-A439-7E060C6DFC6D}"/>
            </c:ext>
          </c:extLst>
        </c:ser>
        <c:ser>
          <c:idx val="3"/>
          <c:order val="3"/>
          <c:tx>
            <c:strRef>
              <c:f>'Figure 5'!$F$27</c:f>
              <c:strCache>
                <c:ptCount val="1"/>
                <c:pt idx="0">
                  <c:v>Hydrofluorocarbons (HFCs)</c:v>
                </c:pt>
              </c:strCache>
            </c:strRef>
          </c:tx>
          <c:spPr>
            <a:solidFill>
              <a:schemeClr val="accent4">
                <a:lumMod val="40000"/>
                <a:lumOff val="60000"/>
              </a:schemeClr>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5'!$F$28:$F$45</c:f>
              <c:numCache>
                <c:formatCode>#,##0</c:formatCode>
                <c:ptCount val="18"/>
                <c:pt idx="0">
                  <c:v>0</c:v>
                </c:pt>
                <c:pt idx="1">
                  <c:v>0</c:v>
                </c:pt>
                <c:pt idx="2">
                  <c:v>0</c:v>
                </c:pt>
                <c:pt idx="3">
                  <c:v>0</c:v>
                </c:pt>
                <c:pt idx="4">
                  <c:v>0</c:v>
                </c:pt>
                <c:pt idx="5">
                  <c:v>0</c:v>
                </c:pt>
                <c:pt idx="6">
                  <c:v>36837200</c:v>
                </c:pt>
                <c:pt idx="7">
                  <c:v>7977200</c:v>
                </c:pt>
                <c:pt idx="8">
                  <c:v>0</c:v>
                </c:pt>
                <c:pt idx="9">
                  <c:v>0</c:v>
                </c:pt>
                <c:pt idx="10">
                  <c:v>0</c:v>
                </c:pt>
                <c:pt idx="11">
                  <c:v>0</c:v>
                </c:pt>
                <c:pt idx="12">
                  <c:v>0</c:v>
                </c:pt>
                <c:pt idx="13">
                  <c:v>0</c:v>
                </c:pt>
                <c:pt idx="14">
                  <c:v>16975600</c:v>
                </c:pt>
                <c:pt idx="15">
                  <c:v>102889600</c:v>
                </c:pt>
                <c:pt idx="16">
                  <c:v>0</c:v>
                </c:pt>
                <c:pt idx="17">
                  <c:v>2294000</c:v>
                </c:pt>
              </c:numCache>
            </c:numRef>
          </c:val>
          <c:extLst>
            <c:ext xmlns:c16="http://schemas.microsoft.com/office/drawing/2014/chart" uri="{C3380CC4-5D6E-409C-BE32-E72D297353CC}">
              <c16:uniqueId val="{00000003-EDA3-4463-A439-7E060C6DFC6D}"/>
            </c:ext>
          </c:extLst>
        </c:ser>
        <c:ser>
          <c:idx val="4"/>
          <c:order val="4"/>
          <c:tx>
            <c:strRef>
              <c:f>'Figure 5'!$G$27</c:f>
              <c:strCache>
                <c:ptCount val="1"/>
                <c:pt idx="0">
                  <c:v>Perfluorocarbons (PFCs)</c:v>
                </c:pt>
              </c:strCache>
            </c:strRef>
          </c:tx>
          <c:spPr>
            <a:solidFill>
              <a:schemeClr val="accent5">
                <a:lumMod val="40000"/>
                <a:lumOff val="60000"/>
              </a:schemeClr>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5'!$G$28:$G$45</c:f>
              <c:numCache>
                <c:formatCode>#,##0</c:formatCode>
                <c:ptCount val="18"/>
                <c:pt idx="0">
                  <c:v>0</c:v>
                </c:pt>
                <c:pt idx="1">
                  <c:v>0</c:v>
                </c:pt>
                <c:pt idx="2">
                  <c:v>6600200</c:v>
                </c:pt>
                <c:pt idx="3">
                  <c:v>7417600</c:v>
                </c:pt>
                <c:pt idx="4">
                  <c:v>0</c:v>
                </c:pt>
                <c:pt idx="5">
                  <c:v>0</c:v>
                </c:pt>
                <c:pt idx="6">
                  <c:v>42297400</c:v>
                </c:pt>
                <c:pt idx="7">
                  <c:v>48665800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EDA3-4463-A439-7E060C6DFC6D}"/>
            </c:ext>
          </c:extLst>
        </c:ser>
        <c:ser>
          <c:idx val="5"/>
          <c:order val="5"/>
          <c:tx>
            <c:strRef>
              <c:f>'Figure 5'!$H$27</c:f>
              <c:strCache>
                <c:ptCount val="1"/>
                <c:pt idx="0">
                  <c:v>Sulphur hexafluoride</c:v>
                </c:pt>
              </c:strCache>
            </c:strRef>
          </c:tx>
          <c:spPr>
            <a:solidFill>
              <a:schemeClr val="accent6">
                <a:lumMod val="40000"/>
                <a:lumOff val="60000"/>
              </a:schemeClr>
            </a:solidFill>
            <a:ln>
              <a:noFill/>
            </a:ln>
            <a:effectLst/>
          </c:spPr>
          <c:invertIfNegative val="0"/>
          <c:cat>
            <c:multiLvlStrRef>
              <c:f>'Figure 5'!$A$28:$B$46</c:f>
              <c:multiLvlStrCache>
                <c:ptCount val="18"/>
                <c:lvl>
                  <c:pt idx="0">
                    <c:v>2020</c:v>
                  </c:pt>
                  <c:pt idx="1">
                    <c:v>2021</c:v>
                  </c:pt>
                  <c:pt idx="2">
                    <c:v>2020</c:v>
                  </c:pt>
                  <c:pt idx="3">
                    <c:v>2021</c:v>
                  </c:pt>
                  <c:pt idx="4">
                    <c:v>2020</c:v>
                  </c:pt>
                  <c:pt idx="5">
                    <c:v>2021</c:v>
                  </c:pt>
                  <c:pt idx="6">
                    <c:v>2020</c:v>
                  </c:pt>
                  <c:pt idx="7">
                    <c:v>2021</c:v>
                  </c:pt>
                  <c:pt idx="8">
                    <c:v>2020</c:v>
                  </c:pt>
                  <c:pt idx="9">
                    <c:v>2021</c:v>
                  </c:pt>
                  <c:pt idx="10">
                    <c:v>2020</c:v>
                  </c:pt>
                  <c:pt idx="11">
                    <c:v>2021</c:v>
                  </c:pt>
                  <c:pt idx="12">
                    <c:v>2020</c:v>
                  </c:pt>
                  <c:pt idx="13">
                    <c:v>2021</c:v>
                  </c:pt>
                  <c:pt idx="14">
                    <c:v>2020</c:v>
                  </c:pt>
                  <c:pt idx="15">
                    <c:v>2021</c:v>
                  </c:pt>
                  <c:pt idx="16">
                    <c:v>2020</c:v>
                  </c:pt>
                  <c:pt idx="17">
                    <c:v>2021</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5'!$H$28:$H$45</c:f>
              <c:numCache>
                <c:formatCode>#,##0</c:formatCode>
                <c:ptCount val="18"/>
                <c:pt idx="0">
                  <c:v>0</c:v>
                </c:pt>
                <c:pt idx="1">
                  <c:v>0</c:v>
                </c:pt>
                <c:pt idx="2">
                  <c:v>0</c:v>
                </c:pt>
                <c:pt idx="3">
                  <c:v>0</c:v>
                </c:pt>
                <c:pt idx="4">
                  <c:v>0</c:v>
                </c:pt>
                <c:pt idx="5">
                  <c:v>0</c:v>
                </c:pt>
                <c:pt idx="6">
                  <c:v>5175600</c:v>
                </c:pt>
                <c:pt idx="7">
                  <c:v>5061600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EDA3-4463-A439-7E060C6DFC6D}"/>
            </c:ext>
          </c:extLst>
        </c:ser>
        <c:dLbls>
          <c:showLegendKey val="0"/>
          <c:showVal val="0"/>
          <c:showCatName val="0"/>
          <c:showSerName val="0"/>
          <c:showPercent val="0"/>
          <c:showBubbleSize val="0"/>
        </c:dLbls>
        <c:gapWidth val="150"/>
        <c:overlap val="100"/>
        <c:axId val="363021871"/>
        <c:axId val="363022703"/>
      </c:barChart>
      <c:catAx>
        <c:axId val="36302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22703"/>
        <c:crosses val="autoZero"/>
        <c:auto val="1"/>
        <c:lblAlgn val="ctr"/>
        <c:lblOffset val="100"/>
        <c:noMultiLvlLbl val="0"/>
      </c:catAx>
      <c:valAx>
        <c:axId val="363022703"/>
        <c:scaling>
          <c:orientation val="minMax"/>
          <c:max val="6500000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21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2020 vs 2021 F-gas</a:t>
            </a:r>
            <a:r>
              <a:rPr lang="en-GB" baseline="0"/>
              <a:t> emissions (kg) by industry sector</a:t>
            </a:r>
            <a:endParaRPr lang="en-GB"/>
          </a:p>
        </c:rich>
      </c:tx>
      <c:layout>
        <c:manualLayout>
          <c:xMode val="edge"/>
          <c:yMode val="edge"/>
          <c:x val="0.24175066090529701"/>
          <c:y val="3.22147623768102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'Figure 6'!$C$5</c:f>
              <c:strCache>
                <c:ptCount val="1"/>
                <c:pt idx="0">
                  <c:v>Hydrofluorocarbons (HFCs)</c:v>
                </c:pt>
              </c:strCache>
            </c:strRef>
          </c:tx>
          <c:spPr>
            <a:solidFill>
              <a:schemeClr val="accent4">
                <a:lumMod val="40000"/>
                <a:lumOff val="60000"/>
              </a:schemeClr>
            </a:solidFill>
            <a:ln>
              <a:noFill/>
            </a:ln>
            <a:effectLst/>
          </c:spPr>
          <c:invertIfNegative val="0"/>
          <c:dLbls>
            <c:dLbl>
              <c:idx val="3"/>
              <c:layout>
                <c:manualLayout>
                  <c:x val="-1.2709616943487238E-2"/>
                  <c:y val="-3.307237488538686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49-4DF1-82A6-05F5951F32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6'!$A$6:$B$13</c:f>
              <c:multiLvlStrCache>
                <c:ptCount val="8"/>
                <c:lvl>
                  <c:pt idx="0">
                    <c:v>2020</c:v>
                  </c:pt>
                  <c:pt idx="1">
                    <c:v>2021</c:v>
                  </c:pt>
                  <c:pt idx="2">
                    <c:v>2020</c:v>
                  </c:pt>
                  <c:pt idx="3">
                    <c:v>2021</c:v>
                  </c:pt>
                  <c:pt idx="4">
                    <c:v>2020</c:v>
                  </c:pt>
                  <c:pt idx="5">
                    <c:v>2021</c:v>
                  </c:pt>
                  <c:pt idx="6">
                    <c:v>2020</c:v>
                  </c:pt>
                  <c:pt idx="7">
                    <c:v>2021</c:v>
                  </c:pt>
                </c:lvl>
                <c:lvl>
                  <c:pt idx="0">
                    <c:v>2 - Production and processing of metals</c:v>
                  </c:pt>
                  <c:pt idx="2">
                    <c:v>4 - Chemical industry</c:v>
                  </c:pt>
                  <c:pt idx="4">
                    <c:v>8 - Animal and vegetable products from the food and beverage sector</c:v>
                  </c:pt>
                  <c:pt idx="6">
                    <c:v>9 - Other activities</c:v>
                  </c:pt>
                </c:lvl>
              </c:multiLvlStrCache>
            </c:multiLvlStrRef>
          </c:cat>
          <c:val>
            <c:numRef>
              <c:f>'Figure 6'!$C$6:$C$13</c:f>
              <c:numCache>
                <c:formatCode>#,##0</c:formatCode>
                <c:ptCount val="8"/>
                <c:pt idx="2">
                  <c:v>2489</c:v>
                </c:pt>
                <c:pt idx="3">
                  <c:v>539</c:v>
                </c:pt>
                <c:pt idx="4">
                  <c:v>1147</c:v>
                </c:pt>
                <c:pt idx="5">
                  <c:v>7012</c:v>
                </c:pt>
              </c:numCache>
            </c:numRef>
          </c:val>
          <c:extLst>
            <c:ext xmlns:c16="http://schemas.microsoft.com/office/drawing/2014/chart" uri="{C3380CC4-5D6E-409C-BE32-E72D297353CC}">
              <c16:uniqueId val="{00000003-D1C6-4959-ADBB-8102C42BF0AF}"/>
            </c:ext>
          </c:extLst>
        </c:ser>
        <c:ser>
          <c:idx val="3"/>
          <c:order val="1"/>
          <c:tx>
            <c:strRef>
              <c:f>'Figure 6'!$D$5</c:f>
              <c:strCache>
                <c:ptCount val="1"/>
                <c:pt idx="0">
                  <c:v>Perfluorocarbons (PFCs)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6'!$A$6:$B$13</c:f>
              <c:multiLvlStrCache>
                <c:ptCount val="8"/>
                <c:lvl>
                  <c:pt idx="0">
                    <c:v>2020</c:v>
                  </c:pt>
                  <c:pt idx="1">
                    <c:v>2021</c:v>
                  </c:pt>
                  <c:pt idx="2">
                    <c:v>2020</c:v>
                  </c:pt>
                  <c:pt idx="3">
                    <c:v>2021</c:v>
                  </c:pt>
                  <c:pt idx="4">
                    <c:v>2020</c:v>
                  </c:pt>
                  <c:pt idx="5">
                    <c:v>2021</c:v>
                  </c:pt>
                  <c:pt idx="6">
                    <c:v>2020</c:v>
                  </c:pt>
                  <c:pt idx="7">
                    <c:v>2021</c:v>
                  </c:pt>
                </c:lvl>
                <c:lvl>
                  <c:pt idx="0">
                    <c:v>2 - Production and processing of metals</c:v>
                  </c:pt>
                  <c:pt idx="2">
                    <c:v>4 - Chemical industry</c:v>
                  </c:pt>
                  <c:pt idx="4">
                    <c:v>8 - Animal and vegetable products from the food and beverage sector</c:v>
                  </c:pt>
                  <c:pt idx="6">
                    <c:v>9 - Other activities</c:v>
                  </c:pt>
                </c:lvl>
              </c:multiLvlStrCache>
            </c:multiLvlStrRef>
          </c:cat>
          <c:val>
            <c:numRef>
              <c:f>'Figure 6'!$D$6:$D$13</c:f>
              <c:numCache>
                <c:formatCode>#,##0</c:formatCode>
                <c:ptCount val="8"/>
                <c:pt idx="0">
                  <c:v>541</c:v>
                </c:pt>
                <c:pt idx="1">
                  <c:v>608</c:v>
                </c:pt>
                <c:pt idx="2">
                  <c:v>3467</c:v>
                </c:pt>
                <c:pt idx="3">
                  <c:v>3989</c:v>
                </c:pt>
                <c:pt idx="7" formatCode="General">
                  <c:v>155</c:v>
                </c:pt>
              </c:numCache>
            </c:numRef>
          </c:val>
          <c:extLst>
            <c:ext xmlns:c16="http://schemas.microsoft.com/office/drawing/2014/chart" uri="{C3380CC4-5D6E-409C-BE32-E72D297353CC}">
              <c16:uniqueId val="{00000000-6985-408D-B087-9D0F29F3719E}"/>
            </c:ext>
          </c:extLst>
        </c:ser>
        <c:ser>
          <c:idx val="4"/>
          <c:order val="2"/>
          <c:tx>
            <c:strRef>
              <c:f>'Figure 6'!$E$5</c:f>
              <c:strCache>
                <c:ptCount val="1"/>
                <c:pt idx="0">
                  <c:v>Sulphur hexafluoride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6'!$A$6:$B$13</c:f>
              <c:multiLvlStrCache>
                <c:ptCount val="8"/>
                <c:lvl>
                  <c:pt idx="0">
                    <c:v>2020</c:v>
                  </c:pt>
                  <c:pt idx="1">
                    <c:v>2021</c:v>
                  </c:pt>
                  <c:pt idx="2">
                    <c:v>2020</c:v>
                  </c:pt>
                  <c:pt idx="3">
                    <c:v>2021</c:v>
                  </c:pt>
                  <c:pt idx="4">
                    <c:v>2020</c:v>
                  </c:pt>
                  <c:pt idx="5">
                    <c:v>2021</c:v>
                  </c:pt>
                  <c:pt idx="6">
                    <c:v>2020</c:v>
                  </c:pt>
                  <c:pt idx="7">
                    <c:v>2021</c:v>
                  </c:pt>
                </c:lvl>
                <c:lvl>
                  <c:pt idx="0">
                    <c:v>2 - Production and processing of metals</c:v>
                  </c:pt>
                  <c:pt idx="2">
                    <c:v>4 - Chemical industry</c:v>
                  </c:pt>
                  <c:pt idx="4">
                    <c:v>8 - Animal and vegetable products from the food and beverage sector</c:v>
                  </c:pt>
                  <c:pt idx="6">
                    <c:v>9 - Other activities</c:v>
                  </c:pt>
                </c:lvl>
              </c:multiLvlStrCache>
            </c:multiLvlStrRef>
          </c:cat>
          <c:val>
            <c:numRef>
              <c:f>'Figure 6'!$E$6:$E$13</c:f>
              <c:numCache>
                <c:formatCode>#,##0</c:formatCode>
                <c:ptCount val="8"/>
                <c:pt idx="2">
                  <c:v>227</c:v>
                </c:pt>
                <c:pt idx="3">
                  <c:v>222</c:v>
                </c:pt>
              </c:numCache>
            </c:numRef>
          </c:val>
          <c:extLst>
            <c:ext xmlns:c16="http://schemas.microsoft.com/office/drawing/2014/chart" uri="{C3380CC4-5D6E-409C-BE32-E72D297353CC}">
              <c16:uniqueId val="{00000001-6985-408D-B087-9D0F29F3719E}"/>
            </c:ext>
          </c:extLst>
        </c:ser>
        <c:dLbls>
          <c:dLblPos val="outEnd"/>
          <c:showLegendKey val="0"/>
          <c:showVal val="1"/>
          <c:showCatName val="0"/>
          <c:showSerName val="0"/>
          <c:showPercent val="0"/>
          <c:showBubbleSize val="0"/>
        </c:dLbls>
        <c:gapWidth val="219"/>
        <c:overlap val="-27"/>
        <c:axId val="772805536"/>
        <c:axId val="772808032"/>
      </c:barChart>
      <c:catAx>
        <c:axId val="7728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808032"/>
        <c:crosses val="autoZero"/>
        <c:auto val="1"/>
        <c:lblAlgn val="ctr"/>
        <c:lblOffset val="100"/>
        <c:noMultiLvlLbl val="0"/>
      </c:catAx>
      <c:valAx>
        <c:axId val="77280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80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7'!$C$3</c:f>
              <c:strCache>
                <c:ptCount val="1"/>
                <c:pt idx="0">
                  <c:v>ART</c:v>
                </c:pt>
              </c:strCache>
            </c:strRef>
          </c:tx>
          <c:spPr>
            <a:solidFill>
              <a:schemeClr val="accent1"/>
            </a:solidFill>
            <a:ln>
              <a:noFill/>
            </a:ln>
            <a:effectLst/>
          </c:spPr>
          <c:invertIfNegative val="0"/>
          <c:cat>
            <c:multiLvlStrRef>
              <c:f>'Figure 7'!$A$4:$B$21</c:f>
              <c:multiLvlStrCache>
                <c:ptCount val="18"/>
                <c:lvl>
                  <c:pt idx="0">
                    <c:v>Air</c:v>
                  </c:pt>
                  <c:pt idx="1">
                    <c:v>Water</c:v>
                  </c:pt>
                  <c:pt idx="2">
                    <c:v>Air</c:v>
                  </c:pt>
                  <c:pt idx="3">
                    <c:v>Water</c:v>
                  </c:pt>
                  <c:pt idx="4">
                    <c:v>Air</c:v>
                  </c:pt>
                  <c:pt idx="5">
                    <c:v>Water</c:v>
                  </c:pt>
                  <c:pt idx="6">
                    <c:v>Air</c:v>
                  </c:pt>
                  <c:pt idx="7">
                    <c:v>Water</c:v>
                  </c:pt>
                  <c:pt idx="8">
                    <c:v>Air</c:v>
                  </c:pt>
                  <c:pt idx="9">
                    <c:v>Water</c:v>
                  </c:pt>
                  <c:pt idx="10">
                    <c:v>Air</c:v>
                  </c:pt>
                  <c:pt idx="11">
                    <c:v>Water</c:v>
                  </c:pt>
                  <c:pt idx="12">
                    <c:v>Air</c:v>
                  </c:pt>
                  <c:pt idx="13">
                    <c:v>Water</c:v>
                  </c:pt>
                  <c:pt idx="14">
                    <c:v>Air</c:v>
                  </c:pt>
                  <c:pt idx="15">
                    <c:v>Water</c:v>
                  </c:pt>
                  <c:pt idx="16">
                    <c:v>Air</c:v>
                  </c:pt>
                  <c:pt idx="17">
                    <c:v>Water</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7'!$C$4:$C$21</c:f>
              <c:numCache>
                <c:formatCode>#,##0</c:formatCode>
                <c:ptCount val="18"/>
                <c:pt idx="0">
                  <c:v>102</c:v>
                </c:pt>
                <c:pt idx="1">
                  <c:v>27</c:v>
                </c:pt>
                <c:pt idx="2">
                  <c:v>5</c:v>
                </c:pt>
                <c:pt idx="4">
                  <c:v>41</c:v>
                </c:pt>
                <c:pt idx="6">
                  <c:v>48</c:v>
                </c:pt>
                <c:pt idx="7">
                  <c:v>31</c:v>
                </c:pt>
                <c:pt idx="8">
                  <c:v>181</c:v>
                </c:pt>
                <c:pt idx="9">
                  <c:v>1272</c:v>
                </c:pt>
                <c:pt idx="10">
                  <c:v>45</c:v>
                </c:pt>
                <c:pt idx="11">
                  <c:v>1</c:v>
                </c:pt>
                <c:pt idx="12">
                  <c:v>139</c:v>
                </c:pt>
                <c:pt idx="13">
                  <c:v>914</c:v>
                </c:pt>
                <c:pt idx="14">
                  <c:v>15</c:v>
                </c:pt>
                <c:pt idx="15">
                  <c:v>18</c:v>
                </c:pt>
                <c:pt idx="16">
                  <c:v>9</c:v>
                </c:pt>
              </c:numCache>
            </c:numRef>
          </c:val>
          <c:extLst>
            <c:ext xmlns:c16="http://schemas.microsoft.com/office/drawing/2014/chart" uri="{C3380CC4-5D6E-409C-BE32-E72D297353CC}">
              <c16:uniqueId val="{00000000-FBE7-41C3-862D-1D81FB164DC9}"/>
            </c:ext>
          </c:extLst>
        </c:ser>
        <c:ser>
          <c:idx val="1"/>
          <c:order val="1"/>
          <c:tx>
            <c:strRef>
              <c:f>'Figure 7'!$D$3</c:f>
              <c:strCache>
                <c:ptCount val="1"/>
                <c:pt idx="0">
                  <c:v>BRT</c:v>
                </c:pt>
              </c:strCache>
            </c:strRef>
          </c:tx>
          <c:spPr>
            <a:solidFill>
              <a:schemeClr val="accent2"/>
            </a:solidFill>
            <a:ln>
              <a:noFill/>
            </a:ln>
            <a:effectLst/>
          </c:spPr>
          <c:invertIfNegative val="0"/>
          <c:cat>
            <c:multiLvlStrRef>
              <c:f>'Figure 7'!$A$4:$B$21</c:f>
              <c:multiLvlStrCache>
                <c:ptCount val="18"/>
                <c:lvl>
                  <c:pt idx="0">
                    <c:v>Air</c:v>
                  </c:pt>
                  <c:pt idx="1">
                    <c:v>Water</c:v>
                  </c:pt>
                  <c:pt idx="2">
                    <c:v>Air</c:v>
                  </c:pt>
                  <c:pt idx="3">
                    <c:v>Water</c:v>
                  </c:pt>
                  <c:pt idx="4">
                    <c:v>Air</c:v>
                  </c:pt>
                  <c:pt idx="5">
                    <c:v>Water</c:v>
                  </c:pt>
                  <c:pt idx="6">
                    <c:v>Air</c:v>
                  </c:pt>
                  <c:pt idx="7">
                    <c:v>Water</c:v>
                  </c:pt>
                  <c:pt idx="8">
                    <c:v>Air</c:v>
                  </c:pt>
                  <c:pt idx="9">
                    <c:v>Water</c:v>
                  </c:pt>
                  <c:pt idx="10">
                    <c:v>Air</c:v>
                  </c:pt>
                  <c:pt idx="11">
                    <c:v>Water</c:v>
                  </c:pt>
                  <c:pt idx="12">
                    <c:v>Air</c:v>
                  </c:pt>
                  <c:pt idx="13">
                    <c:v>Water</c:v>
                  </c:pt>
                  <c:pt idx="14">
                    <c:v>Air</c:v>
                  </c:pt>
                  <c:pt idx="15">
                    <c:v>Water</c:v>
                  </c:pt>
                  <c:pt idx="16">
                    <c:v>Air</c:v>
                  </c:pt>
                  <c:pt idx="17">
                    <c:v>Water</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7'!$D$4:$D$21</c:f>
              <c:numCache>
                <c:formatCode>#,##0</c:formatCode>
                <c:ptCount val="18"/>
                <c:pt idx="0">
                  <c:v>232</c:v>
                </c:pt>
                <c:pt idx="1">
                  <c:v>153</c:v>
                </c:pt>
                <c:pt idx="2">
                  <c:v>94</c:v>
                </c:pt>
                <c:pt idx="3">
                  <c:v>31</c:v>
                </c:pt>
                <c:pt idx="4">
                  <c:v>67</c:v>
                </c:pt>
                <c:pt idx="6">
                  <c:v>224</c:v>
                </c:pt>
                <c:pt idx="7">
                  <c:v>86</c:v>
                </c:pt>
                <c:pt idx="8">
                  <c:v>1856</c:v>
                </c:pt>
                <c:pt idx="9">
                  <c:v>1846</c:v>
                </c:pt>
                <c:pt idx="10">
                  <c:v>62</c:v>
                </c:pt>
                <c:pt idx="11">
                  <c:v>40</c:v>
                </c:pt>
                <c:pt idx="12">
                  <c:v>286</c:v>
                </c:pt>
                <c:pt idx="13">
                  <c:v>374</c:v>
                </c:pt>
                <c:pt idx="14">
                  <c:v>239</c:v>
                </c:pt>
                <c:pt idx="15">
                  <c:v>78</c:v>
                </c:pt>
                <c:pt idx="16">
                  <c:v>38</c:v>
                </c:pt>
                <c:pt idx="17">
                  <c:v>2</c:v>
                </c:pt>
              </c:numCache>
            </c:numRef>
          </c:val>
          <c:extLst>
            <c:ext xmlns:c16="http://schemas.microsoft.com/office/drawing/2014/chart" uri="{C3380CC4-5D6E-409C-BE32-E72D297353CC}">
              <c16:uniqueId val="{00000001-FBE7-41C3-862D-1D81FB164DC9}"/>
            </c:ext>
          </c:extLst>
        </c:ser>
        <c:dLbls>
          <c:showLegendKey val="0"/>
          <c:showVal val="0"/>
          <c:showCatName val="0"/>
          <c:showSerName val="0"/>
          <c:showPercent val="0"/>
          <c:showBubbleSize val="0"/>
        </c:dLbls>
        <c:gapWidth val="150"/>
        <c:overlap val="100"/>
        <c:axId val="1341127279"/>
        <c:axId val="1341126031"/>
      </c:barChart>
      <c:catAx>
        <c:axId val="134112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126031"/>
        <c:crosses val="autoZero"/>
        <c:auto val="1"/>
        <c:lblAlgn val="ctr"/>
        <c:lblOffset val="100"/>
        <c:noMultiLvlLbl val="0"/>
      </c:catAx>
      <c:valAx>
        <c:axId val="13411260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1272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693210</xdr:colOff>
      <xdr:row>33</xdr:row>
      <xdr:rowOff>10848</xdr:rowOff>
    </xdr:from>
    <xdr:to>
      <xdr:col>6</xdr:col>
      <xdr:colOff>268552</xdr:colOff>
      <xdr:row>53</xdr:row>
      <xdr:rowOff>144198</xdr:rowOff>
    </xdr:to>
    <xdr:graphicFrame macro="">
      <xdr:nvGraphicFramePr>
        <xdr:cNvPr id="3" name="Chart 2">
          <a:extLst>
            <a:ext uri="{FF2B5EF4-FFF2-40B4-BE49-F238E27FC236}">
              <a16:creationId xmlns:a16="http://schemas.microsoft.com/office/drawing/2014/main" id="{12CD06A8-4A12-4700-9C66-3AB04FB16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511969</xdr:colOff>
      <xdr:row>33</xdr:row>
      <xdr:rowOff>23813</xdr:rowOff>
    </xdr:from>
    <xdr:to>
      <xdr:col>13</xdr:col>
      <xdr:colOff>480218</xdr:colOff>
      <xdr:row>53</xdr:row>
      <xdr:rowOff>157163</xdr:rowOff>
    </xdr:to>
    <xdr:graphicFrame macro="">
      <xdr:nvGraphicFramePr>
        <xdr:cNvPr id="5" name="Chart 4">
          <a:extLst>
            <a:ext uri="{FF2B5EF4-FFF2-40B4-BE49-F238E27FC236}">
              <a16:creationId xmlns:a16="http://schemas.microsoft.com/office/drawing/2014/main" id="{FD1D29C7-FB41-4D70-8D0C-8CFBDA677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130174</xdr:colOff>
      <xdr:row>22</xdr:row>
      <xdr:rowOff>14286</xdr:rowOff>
    </xdr:from>
    <xdr:to>
      <xdr:col>5</xdr:col>
      <xdr:colOff>320675</xdr:colOff>
      <xdr:row>41</xdr:row>
      <xdr:rowOff>19049</xdr:rowOff>
    </xdr:to>
    <xdr:graphicFrame macro="">
      <xdr:nvGraphicFramePr>
        <xdr:cNvPr id="2" name="Chart 1">
          <a:extLst>
            <a:ext uri="{FF2B5EF4-FFF2-40B4-BE49-F238E27FC236}">
              <a16:creationId xmlns:a16="http://schemas.microsoft.com/office/drawing/2014/main" id="{B2B7F95B-1C0A-4438-9BD6-2A64C8B4C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427567</xdr:colOff>
      <xdr:row>22</xdr:row>
      <xdr:rowOff>14287</xdr:rowOff>
    </xdr:from>
    <xdr:to>
      <xdr:col>11</xdr:col>
      <xdr:colOff>972609</xdr:colOff>
      <xdr:row>41</xdr:row>
      <xdr:rowOff>9525</xdr:rowOff>
    </xdr:to>
    <xdr:graphicFrame macro="">
      <xdr:nvGraphicFramePr>
        <xdr:cNvPr id="3" name="Chart 2">
          <a:extLst>
            <a:ext uri="{FF2B5EF4-FFF2-40B4-BE49-F238E27FC236}">
              <a16:creationId xmlns:a16="http://schemas.microsoft.com/office/drawing/2014/main" id="{657EDE56-4868-49F1-AFAB-4BA2DF99E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92075</xdr:colOff>
      <xdr:row>13</xdr:row>
      <xdr:rowOff>15345</xdr:rowOff>
    </xdr:from>
    <xdr:to>
      <xdr:col>13</xdr:col>
      <xdr:colOff>527049</xdr:colOff>
      <xdr:row>36</xdr:row>
      <xdr:rowOff>81491</xdr:rowOff>
    </xdr:to>
    <xdr:graphicFrame macro="">
      <xdr:nvGraphicFramePr>
        <xdr:cNvPr id="2" name="Chart 1">
          <a:extLst>
            <a:ext uri="{FF2B5EF4-FFF2-40B4-BE49-F238E27FC236}">
              <a16:creationId xmlns:a16="http://schemas.microsoft.com/office/drawing/2014/main" id="{C367E77B-9F76-456D-95C0-FB024000A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14</xdr:row>
      <xdr:rowOff>9525</xdr:rowOff>
    </xdr:from>
    <xdr:to>
      <xdr:col>4</xdr:col>
      <xdr:colOff>887942</xdr:colOff>
      <xdr:row>34</xdr:row>
      <xdr:rowOff>141817</xdr:rowOff>
    </xdr:to>
    <xdr:graphicFrame macro="">
      <xdr:nvGraphicFramePr>
        <xdr:cNvPr id="3" name="Chart 2">
          <a:extLst>
            <a:ext uri="{FF2B5EF4-FFF2-40B4-BE49-F238E27FC236}">
              <a16:creationId xmlns:a16="http://schemas.microsoft.com/office/drawing/2014/main" id="{82DFBC2B-DC7D-4E5D-B5B9-0D918D645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371475</xdr:colOff>
      <xdr:row>2</xdr:row>
      <xdr:rowOff>52386</xdr:rowOff>
    </xdr:from>
    <xdr:to>
      <xdr:col>17</xdr:col>
      <xdr:colOff>57150</xdr:colOff>
      <xdr:row>32</xdr:row>
      <xdr:rowOff>57150</xdr:rowOff>
    </xdr:to>
    <xdr:graphicFrame macro="">
      <xdr:nvGraphicFramePr>
        <xdr:cNvPr id="2" name="Chart 1">
          <a:extLst>
            <a:ext uri="{FF2B5EF4-FFF2-40B4-BE49-F238E27FC236}">
              <a16:creationId xmlns:a16="http://schemas.microsoft.com/office/drawing/2014/main" id="{06BBE1E4-1F41-447A-A129-CAC98CC01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0"/>
  <sheetViews>
    <sheetView tabSelected="1" workbookViewId="0">
      <selection activeCell="A4" sqref="A4"/>
    </sheetView>
  </sheetViews>
  <sheetFormatPr defaultColWidth="9.140625" defaultRowHeight="14.45"/>
  <cols>
    <col min="1" max="1" width="7.42578125" style="38" customWidth="1"/>
    <col min="2" max="2" width="8" style="38" customWidth="1"/>
    <col min="3" max="3" width="126.28515625" style="39" bestFit="1" customWidth="1"/>
    <col min="4" max="16384" width="9.140625" style="39"/>
  </cols>
  <sheetData>
    <row r="1" spans="1:3" ht="21">
      <c r="A1" s="40" t="s">
        <v>0</v>
      </c>
    </row>
    <row r="2" spans="1:3">
      <c r="A2" s="41" t="s">
        <v>1</v>
      </c>
    </row>
    <row r="3" spans="1:3">
      <c r="A3" s="41" t="s">
        <v>2</v>
      </c>
    </row>
    <row r="6" spans="1:3">
      <c r="A6" s="42" t="s">
        <v>3</v>
      </c>
      <c r="B6" s="42" t="s">
        <v>4</v>
      </c>
      <c r="C6" s="43" t="s">
        <v>5</v>
      </c>
    </row>
    <row r="7" spans="1:3">
      <c r="A7" s="42">
        <v>1</v>
      </c>
      <c r="B7" s="42"/>
      <c r="C7" s="39" t="s">
        <v>6</v>
      </c>
    </row>
    <row r="8" spans="1:3">
      <c r="A8" s="42">
        <v>2</v>
      </c>
      <c r="B8" s="42"/>
      <c r="C8" s="39" t="s">
        <v>7</v>
      </c>
    </row>
    <row r="9" spans="1:3">
      <c r="A9" s="42">
        <v>3</v>
      </c>
      <c r="B9" s="42"/>
      <c r="C9" s="39" t="s">
        <v>8</v>
      </c>
    </row>
    <row r="10" spans="1:3">
      <c r="A10" s="42">
        <v>4</v>
      </c>
      <c r="B10" s="42"/>
      <c r="C10" s="39" t="s">
        <v>9</v>
      </c>
    </row>
    <row r="11" spans="1:3">
      <c r="A11" s="42">
        <v>5</v>
      </c>
      <c r="B11" s="42"/>
      <c r="C11" s="39" t="s">
        <v>10</v>
      </c>
    </row>
    <row r="12" spans="1:3" ht="16.5">
      <c r="A12" s="42"/>
      <c r="B12" s="42">
        <v>1</v>
      </c>
      <c r="C12" s="39" t="s">
        <v>11</v>
      </c>
    </row>
    <row r="13" spans="1:3" ht="30.95">
      <c r="A13" s="42"/>
      <c r="B13" s="91">
        <v>2</v>
      </c>
      <c r="C13" s="90" t="s">
        <v>12</v>
      </c>
    </row>
    <row r="14" spans="1:3">
      <c r="A14" s="42"/>
      <c r="B14" s="42" t="s">
        <v>13</v>
      </c>
      <c r="C14" s="39" t="s">
        <v>14</v>
      </c>
    </row>
    <row r="15" spans="1:3" ht="16.5">
      <c r="A15" s="42"/>
      <c r="B15" s="42">
        <v>5</v>
      </c>
      <c r="C15" s="39" t="s">
        <v>15</v>
      </c>
    </row>
    <row r="16" spans="1:3">
      <c r="A16" s="42"/>
      <c r="B16" s="42">
        <v>6</v>
      </c>
      <c r="C16" s="39" t="s">
        <v>16</v>
      </c>
    </row>
    <row r="17" spans="1:3">
      <c r="A17" s="42">
        <v>6</v>
      </c>
      <c r="B17" s="42"/>
      <c r="C17" s="39" t="s">
        <v>17</v>
      </c>
    </row>
    <row r="18" spans="1:3">
      <c r="A18" s="42"/>
      <c r="B18" s="42">
        <v>7</v>
      </c>
      <c r="C18" s="39" t="s">
        <v>18</v>
      </c>
    </row>
    <row r="19" spans="1:3">
      <c r="A19" s="42">
        <v>7</v>
      </c>
      <c r="B19" s="42"/>
      <c r="C19" s="39" t="s">
        <v>19</v>
      </c>
    </row>
    <row r="20" spans="1:3">
      <c r="A20" s="42">
        <v>8</v>
      </c>
      <c r="B20" s="42"/>
      <c r="C20" s="39" t="s">
        <v>20</v>
      </c>
    </row>
    <row r="21" spans="1:3">
      <c r="A21" s="39"/>
      <c r="B21" s="39"/>
    </row>
    <row r="24" spans="1:3">
      <c r="B24" s="39"/>
    </row>
    <row r="27" spans="1:3">
      <c r="A27" s="39"/>
      <c r="B27" s="39"/>
    </row>
    <row r="30" spans="1:3">
      <c r="A30" s="39"/>
      <c r="B30" s="39"/>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715A-FB81-40C5-94D5-E3AA67EFE422}">
  <sheetPr codeName="Sheet10">
    <tabColor theme="4" tint="0.79998168889431442"/>
  </sheetPr>
  <dimension ref="A1:R32"/>
  <sheetViews>
    <sheetView zoomScaleNormal="100" workbookViewId="0"/>
  </sheetViews>
  <sheetFormatPr defaultRowHeight="14.45"/>
  <cols>
    <col min="1" max="1" width="35.5703125" bestFit="1" customWidth="1"/>
    <col min="2" max="5" width="14.85546875" customWidth="1"/>
    <col min="6" max="15" width="14.85546875" bestFit="1" customWidth="1"/>
    <col min="16" max="16" width="17.5703125" bestFit="1" customWidth="1"/>
    <col min="17" max="17" width="25.140625" bestFit="1" customWidth="1"/>
  </cols>
  <sheetData>
    <row r="1" spans="1:18" s="47" customFormat="1">
      <c r="A1" s="47" t="s">
        <v>338</v>
      </c>
      <c r="G1" s="82"/>
      <c r="O1" s="47" t="s">
        <v>339</v>
      </c>
    </row>
    <row r="2" spans="1:18" s="47" customFormat="1">
      <c r="A2" s="47" t="s">
        <v>340</v>
      </c>
      <c r="G2" s="82"/>
    </row>
    <row r="4" spans="1:18" s="47" customFormat="1">
      <c r="A4" s="88" t="s">
        <v>341</v>
      </c>
      <c r="B4" s="48"/>
      <c r="C4" s="48"/>
      <c r="D4" s="48"/>
      <c r="E4" s="48"/>
      <c r="F4" s="48"/>
      <c r="G4" s="48"/>
      <c r="H4" s="48"/>
      <c r="I4" s="48"/>
      <c r="J4" s="48"/>
      <c r="K4" s="48"/>
      <c r="L4" s="48"/>
      <c r="M4" s="48"/>
    </row>
    <row r="5" spans="1:18" s="48" customFormat="1">
      <c r="A5" s="48" t="s">
        <v>342</v>
      </c>
      <c r="B5" s="48">
        <v>2007</v>
      </c>
      <c r="C5" s="48">
        <v>2008</v>
      </c>
      <c r="D5" s="48">
        <v>2009</v>
      </c>
      <c r="E5" s="48">
        <v>2010</v>
      </c>
      <c r="F5" s="83">
        <v>2011</v>
      </c>
      <c r="G5" s="83">
        <v>2012</v>
      </c>
      <c r="H5" s="83">
        <v>2013</v>
      </c>
      <c r="I5" s="83">
        <v>2014</v>
      </c>
      <c r="J5" s="83">
        <v>2015</v>
      </c>
      <c r="K5" s="83">
        <v>2016</v>
      </c>
      <c r="L5" s="83">
        <v>2017</v>
      </c>
      <c r="M5" s="83">
        <v>2018</v>
      </c>
      <c r="N5" s="83">
        <v>2019</v>
      </c>
      <c r="O5" s="83">
        <v>2020</v>
      </c>
      <c r="P5" s="150">
        <v>2021</v>
      </c>
    </row>
    <row r="6" spans="1:18" s="47" customFormat="1">
      <c r="A6" s="47" t="s">
        <v>343</v>
      </c>
      <c r="B6" s="49">
        <v>26549962882</v>
      </c>
      <c r="C6" s="49">
        <v>25676478179</v>
      </c>
      <c r="D6" s="49">
        <v>24293673096</v>
      </c>
      <c r="E6" s="49">
        <v>26384456678</v>
      </c>
      <c r="F6" s="49">
        <v>22544490949</v>
      </c>
      <c r="G6" s="49">
        <v>22984923683</v>
      </c>
      <c r="H6" s="49">
        <v>21166495017</v>
      </c>
      <c r="I6" s="49">
        <v>19204496971</v>
      </c>
      <c r="J6" s="49">
        <v>17368829321</v>
      </c>
      <c r="K6" s="49">
        <v>12460891832</v>
      </c>
      <c r="L6" s="49">
        <v>11529114447</v>
      </c>
      <c r="M6" s="49">
        <v>11849079760</v>
      </c>
      <c r="N6" s="49">
        <v>11355380323</v>
      </c>
      <c r="O6" s="50">
        <v>10644634305.71953</v>
      </c>
      <c r="P6" s="149">
        <v>10087976285.309999</v>
      </c>
    </row>
    <row r="7" spans="1:18" s="47" customFormat="1">
      <c r="A7" s="47" t="s">
        <v>344</v>
      </c>
      <c r="B7" s="49">
        <v>70774751</v>
      </c>
      <c r="C7" s="49">
        <v>56828535</v>
      </c>
      <c r="D7" s="49">
        <v>51331354</v>
      </c>
      <c r="E7" s="49">
        <v>47912442</v>
      </c>
      <c r="F7" s="49">
        <v>48160452</v>
      </c>
      <c r="G7" s="49">
        <v>47925218</v>
      </c>
      <c r="H7" s="49">
        <v>47109802</v>
      </c>
      <c r="I7" s="49">
        <v>42705884</v>
      </c>
      <c r="J7" s="49">
        <v>38133819</v>
      </c>
      <c r="K7" s="49">
        <v>34960168</v>
      </c>
      <c r="L7" s="49">
        <v>32539814</v>
      </c>
      <c r="M7" s="49">
        <v>27846367.629999999</v>
      </c>
      <c r="N7" s="49">
        <v>26736815.100000001</v>
      </c>
      <c r="O7" s="50">
        <v>25972199.210000001</v>
      </c>
      <c r="P7" s="149">
        <v>23140942</v>
      </c>
    </row>
    <row r="8" spans="1:18" s="47" customFormat="1">
      <c r="A8" s="47" t="s">
        <v>345</v>
      </c>
      <c r="B8" s="49">
        <v>296291</v>
      </c>
      <c r="C8" s="49">
        <v>316806</v>
      </c>
      <c r="D8" s="49">
        <v>211938</v>
      </c>
      <c r="E8" s="49">
        <v>250912</v>
      </c>
      <c r="F8" s="49">
        <v>185429</v>
      </c>
      <c r="G8" s="49">
        <v>195109</v>
      </c>
      <c r="H8" s="49">
        <v>161230</v>
      </c>
      <c r="I8" s="49">
        <v>171467</v>
      </c>
      <c r="J8" s="49">
        <v>160544</v>
      </c>
      <c r="K8" s="49">
        <v>131144</v>
      </c>
      <c r="L8" s="49">
        <v>96170</v>
      </c>
      <c r="M8" s="49">
        <v>89846</v>
      </c>
      <c r="N8" s="49">
        <v>96543</v>
      </c>
      <c r="O8" s="50">
        <v>61049.120000000003</v>
      </c>
      <c r="P8" s="149">
        <v>43951.69</v>
      </c>
    </row>
    <row r="9" spans="1:18" s="47" customFormat="1">
      <c r="A9" s="47" t="s">
        <v>53</v>
      </c>
      <c r="B9" s="49">
        <v>1621</v>
      </c>
      <c r="C9" s="49">
        <v>1773</v>
      </c>
      <c r="D9" s="49">
        <v>840</v>
      </c>
      <c r="E9" s="49">
        <v>1465</v>
      </c>
      <c r="F9" s="49">
        <v>2145</v>
      </c>
      <c r="G9" s="49">
        <v>2636</v>
      </c>
      <c r="H9" s="49">
        <v>3780</v>
      </c>
      <c r="I9" s="49">
        <v>1842</v>
      </c>
      <c r="J9" s="49">
        <v>2489</v>
      </c>
      <c r="K9" s="49">
        <v>1734</v>
      </c>
      <c r="L9" s="49">
        <v>1048</v>
      </c>
      <c r="M9" s="49">
        <v>3513</v>
      </c>
      <c r="N9" s="49">
        <v>1263</v>
      </c>
      <c r="O9" s="50">
        <v>3636.3999999999996</v>
      </c>
      <c r="P9" s="149">
        <v>7645.85</v>
      </c>
    </row>
    <row r="10" spans="1:18" s="47" customFormat="1">
      <c r="A10" s="47" t="s">
        <v>70</v>
      </c>
      <c r="B10" s="49">
        <v>7328.5690000000004</v>
      </c>
      <c r="C10" s="49">
        <v>11991</v>
      </c>
      <c r="D10" s="49">
        <v>4392.2</v>
      </c>
      <c r="E10" s="49">
        <v>1603.8</v>
      </c>
      <c r="F10" s="49">
        <v>2861</v>
      </c>
      <c r="G10" s="49">
        <v>3090</v>
      </c>
      <c r="H10" s="49">
        <v>4287</v>
      </c>
      <c r="I10" s="49">
        <v>8443</v>
      </c>
      <c r="J10" s="49">
        <v>4130</v>
      </c>
      <c r="K10" s="49">
        <v>4510</v>
      </c>
      <c r="L10" s="49">
        <v>4355</v>
      </c>
      <c r="M10" s="49">
        <v>4418</v>
      </c>
      <c r="N10" s="49">
        <v>3945</v>
      </c>
      <c r="O10" s="50">
        <v>4008.07</v>
      </c>
      <c r="P10" s="149">
        <v>4597.24</v>
      </c>
    </row>
    <row r="11" spans="1:18" s="47" customFormat="1">
      <c r="A11" s="47" t="s">
        <v>75</v>
      </c>
      <c r="B11" s="49">
        <v>574.1</v>
      </c>
      <c r="C11" s="49">
        <v>1030</v>
      </c>
      <c r="D11" s="49">
        <v>188</v>
      </c>
      <c r="E11" s="49">
        <v>207</v>
      </c>
      <c r="F11" s="47">
        <v>284</v>
      </c>
      <c r="G11" s="47">
        <v>304</v>
      </c>
      <c r="H11" s="47">
        <v>241</v>
      </c>
      <c r="I11" s="47">
        <v>178</v>
      </c>
      <c r="J11" s="47">
        <v>77</v>
      </c>
      <c r="K11" s="47">
        <v>128</v>
      </c>
      <c r="L11" s="47">
        <v>134</v>
      </c>
      <c r="M11" s="47">
        <v>107</v>
      </c>
      <c r="N11" s="47">
        <v>221</v>
      </c>
      <c r="O11" s="50">
        <v>226.8</v>
      </c>
      <c r="P11" s="149">
        <v>222.10000000000002</v>
      </c>
    </row>
    <row r="12" spans="1:18" s="48" customFormat="1">
      <c r="A12" s="48" t="s">
        <v>346</v>
      </c>
      <c r="B12" s="68">
        <f t="shared" ref="B12:E12" si="0">SUM(B6:B11)</f>
        <v>26621043447.668999</v>
      </c>
      <c r="C12" s="68">
        <f t="shared" si="0"/>
        <v>25733638314</v>
      </c>
      <c r="D12" s="68">
        <f t="shared" si="0"/>
        <v>24345221808.200001</v>
      </c>
      <c r="E12" s="68">
        <f t="shared" si="0"/>
        <v>26432623307.799999</v>
      </c>
      <c r="F12" s="68">
        <f t="shared" ref="F12:L12" si="1">SUM(F6:F11)</f>
        <v>22592842120</v>
      </c>
      <c r="G12" s="68">
        <f t="shared" si="1"/>
        <v>23033050040</v>
      </c>
      <c r="H12" s="68">
        <f t="shared" si="1"/>
        <v>21213774357</v>
      </c>
      <c r="I12" s="68">
        <f t="shared" si="1"/>
        <v>19247384785</v>
      </c>
      <c r="J12" s="68">
        <f t="shared" si="1"/>
        <v>17407130380</v>
      </c>
      <c r="K12" s="68">
        <f t="shared" si="1"/>
        <v>12495989516</v>
      </c>
      <c r="L12" s="68">
        <f t="shared" si="1"/>
        <v>11561755968</v>
      </c>
      <c r="M12" s="68">
        <f>SUM(M6:M11)</f>
        <v>11877024011.629999</v>
      </c>
      <c r="N12" s="68">
        <f t="shared" ref="N12:P12" si="2">SUM(N6:N11)</f>
        <v>11382219110.1</v>
      </c>
      <c r="O12" s="68">
        <f t="shared" si="2"/>
        <v>10670675425.319529</v>
      </c>
      <c r="P12" s="68">
        <f t="shared" si="2"/>
        <v>10111173644.190001</v>
      </c>
    </row>
    <row r="14" spans="1:18">
      <c r="A14" s="89" t="s">
        <v>347</v>
      </c>
    </row>
    <row r="15" spans="1:18">
      <c r="A15" s="44" t="s">
        <v>348</v>
      </c>
      <c r="B15" s="51">
        <v>2007</v>
      </c>
      <c r="C15" s="51">
        <v>2008</v>
      </c>
      <c r="D15" s="51">
        <v>2009</v>
      </c>
      <c r="E15" s="51">
        <v>2010</v>
      </c>
      <c r="F15" s="51">
        <v>2011</v>
      </c>
      <c r="G15" s="51">
        <v>2012</v>
      </c>
      <c r="H15" s="51">
        <v>2013</v>
      </c>
      <c r="I15" s="51">
        <v>2014</v>
      </c>
      <c r="J15" s="51">
        <v>2015</v>
      </c>
      <c r="K15" s="51">
        <v>2016</v>
      </c>
      <c r="L15" s="51">
        <v>2017</v>
      </c>
      <c r="M15" s="51">
        <v>2018</v>
      </c>
      <c r="N15" s="51">
        <v>2019</v>
      </c>
      <c r="O15" s="51">
        <v>2020</v>
      </c>
      <c r="P15" s="51">
        <v>2021</v>
      </c>
      <c r="Q15" s="87" t="s">
        <v>349</v>
      </c>
      <c r="R15" s="69"/>
    </row>
    <row r="16" spans="1:18">
      <c r="A16" t="s">
        <v>87</v>
      </c>
      <c r="B16" s="5">
        <f>B6</f>
        <v>26549962882</v>
      </c>
      <c r="C16" s="5">
        <f t="shared" ref="C16:O16" si="3">C6</f>
        <v>25676478179</v>
      </c>
      <c r="D16" s="5">
        <f t="shared" si="3"/>
        <v>24293673096</v>
      </c>
      <c r="E16" s="5">
        <f t="shared" si="3"/>
        <v>26384456678</v>
      </c>
      <c r="F16" s="5">
        <f t="shared" si="3"/>
        <v>22544490949</v>
      </c>
      <c r="G16" s="5">
        <f t="shared" si="3"/>
        <v>22984923683</v>
      </c>
      <c r="H16" s="5">
        <f t="shared" si="3"/>
        <v>21166495017</v>
      </c>
      <c r="I16" s="5">
        <f t="shared" si="3"/>
        <v>19204496971</v>
      </c>
      <c r="J16" s="5">
        <f t="shared" si="3"/>
        <v>17368829321</v>
      </c>
      <c r="K16" s="5">
        <f t="shared" si="3"/>
        <v>12460891832</v>
      </c>
      <c r="L16" s="5">
        <f t="shared" si="3"/>
        <v>11529114447</v>
      </c>
      <c r="M16" s="5">
        <f t="shared" si="3"/>
        <v>11849079760</v>
      </c>
      <c r="N16" s="5">
        <f t="shared" si="3"/>
        <v>11355380323</v>
      </c>
      <c r="O16" s="5">
        <f t="shared" si="3"/>
        <v>10644634305.71953</v>
      </c>
      <c r="P16" s="5">
        <v>10087976285.309999</v>
      </c>
      <c r="Q16" s="84" t="s">
        <v>350</v>
      </c>
      <c r="R16" s="69"/>
    </row>
    <row r="17" spans="1:18">
      <c r="A17" t="s">
        <v>58</v>
      </c>
      <c r="B17" s="5">
        <f t="shared" ref="B17:O17" si="4">B7*25</f>
        <v>1769368775</v>
      </c>
      <c r="C17" s="5">
        <f t="shared" si="4"/>
        <v>1420713375</v>
      </c>
      <c r="D17" s="5">
        <f t="shared" si="4"/>
        <v>1283283850</v>
      </c>
      <c r="E17" s="5">
        <f t="shared" si="4"/>
        <v>1197811050</v>
      </c>
      <c r="F17" s="5">
        <f t="shared" si="4"/>
        <v>1204011300</v>
      </c>
      <c r="G17" s="5">
        <f t="shared" si="4"/>
        <v>1198130450</v>
      </c>
      <c r="H17" s="5">
        <f t="shared" si="4"/>
        <v>1177745050</v>
      </c>
      <c r="I17" s="5">
        <f t="shared" si="4"/>
        <v>1067647100</v>
      </c>
      <c r="J17" s="5">
        <f t="shared" si="4"/>
        <v>953345475</v>
      </c>
      <c r="K17" s="5">
        <f t="shared" si="4"/>
        <v>874004200</v>
      </c>
      <c r="L17" s="5">
        <f t="shared" si="4"/>
        <v>813495350</v>
      </c>
      <c r="M17" s="5">
        <f t="shared" si="4"/>
        <v>696159190.75</v>
      </c>
      <c r="N17" s="5">
        <f t="shared" si="4"/>
        <v>668420377.5</v>
      </c>
      <c r="O17" s="5">
        <f t="shared" si="4"/>
        <v>649304980.25</v>
      </c>
      <c r="P17" s="5">
        <f t="shared" ref="P17" si="5">P7*25</f>
        <v>578523550</v>
      </c>
      <c r="Q17" s="84">
        <v>25</v>
      </c>
      <c r="R17" s="69"/>
    </row>
    <row r="18" spans="1:18">
      <c r="A18" t="s">
        <v>65</v>
      </c>
      <c r="B18" s="5">
        <f t="shared" ref="B18:O18" si="6">B8*298</f>
        <v>88294718</v>
      </c>
      <c r="C18" s="5">
        <f t="shared" si="6"/>
        <v>94408188</v>
      </c>
      <c r="D18" s="5">
        <f t="shared" si="6"/>
        <v>63157524</v>
      </c>
      <c r="E18" s="5">
        <f t="shared" si="6"/>
        <v>74771776</v>
      </c>
      <c r="F18" s="5">
        <f t="shared" si="6"/>
        <v>55257842</v>
      </c>
      <c r="G18" s="5">
        <f t="shared" si="6"/>
        <v>58142482</v>
      </c>
      <c r="H18" s="5">
        <f t="shared" si="6"/>
        <v>48046540</v>
      </c>
      <c r="I18" s="5">
        <f t="shared" si="6"/>
        <v>51097166</v>
      </c>
      <c r="J18" s="5">
        <f t="shared" si="6"/>
        <v>47842112</v>
      </c>
      <c r="K18" s="5">
        <f t="shared" si="6"/>
        <v>39080912</v>
      </c>
      <c r="L18" s="5">
        <f t="shared" si="6"/>
        <v>28658660</v>
      </c>
      <c r="M18" s="5">
        <f t="shared" si="6"/>
        <v>26774108</v>
      </c>
      <c r="N18" s="5">
        <f t="shared" si="6"/>
        <v>28769814</v>
      </c>
      <c r="O18" s="5">
        <f t="shared" si="6"/>
        <v>18192637.760000002</v>
      </c>
      <c r="P18" s="5">
        <f t="shared" ref="P18" si="7">P8*298</f>
        <v>13097603.620000001</v>
      </c>
      <c r="Q18" s="84">
        <v>298</v>
      </c>
      <c r="R18" s="70"/>
    </row>
    <row r="19" spans="1:18">
      <c r="A19" t="s">
        <v>53</v>
      </c>
      <c r="B19" s="71">
        <f t="shared" ref="B19:O19" si="8">B9*14800</f>
        <v>23990800</v>
      </c>
      <c r="C19" s="71">
        <f t="shared" si="8"/>
        <v>26240400</v>
      </c>
      <c r="D19" s="71">
        <f t="shared" si="8"/>
        <v>12432000</v>
      </c>
      <c r="E19" s="71">
        <f t="shared" si="8"/>
        <v>21682000</v>
      </c>
      <c r="F19" s="71">
        <f t="shared" si="8"/>
        <v>31746000</v>
      </c>
      <c r="G19" s="71">
        <f t="shared" si="8"/>
        <v>39012800</v>
      </c>
      <c r="H19" s="71">
        <f t="shared" si="8"/>
        <v>55944000</v>
      </c>
      <c r="I19" s="71">
        <f t="shared" si="8"/>
        <v>27261600</v>
      </c>
      <c r="J19" s="71">
        <f t="shared" si="8"/>
        <v>36837200</v>
      </c>
      <c r="K19" s="71">
        <f t="shared" si="8"/>
        <v>25663200</v>
      </c>
      <c r="L19" s="71">
        <f t="shared" si="8"/>
        <v>15510400</v>
      </c>
      <c r="M19" s="71">
        <f t="shared" si="8"/>
        <v>51992400</v>
      </c>
      <c r="N19" s="71">
        <f t="shared" si="8"/>
        <v>18692400</v>
      </c>
      <c r="O19" s="71">
        <f t="shared" si="8"/>
        <v>53818719.999999993</v>
      </c>
      <c r="P19" s="71">
        <f t="shared" ref="P19" si="9">P9*14800</f>
        <v>113158580</v>
      </c>
      <c r="Q19" s="85" t="s">
        <v>351</v>
      </c>
      <c r="R19" s="72"/>
    </row>
    <row r="20" spans="1:18">
      <c r="A20" t="s">
        <v>70</v>
      </c>
      <c r="B20" s="71">
        <f t="shared" ref="B20:O20" si="10">B10*12200</f>
        <v>89408541.800000012</v>
      </c>
      <c r="C20" s="71">
        <f t="shared" si="10"/>
        <v>146290200</v>
      </c>
      <c r="D20" s="71">
        <f t="shared" si="10"/>
        <v>53584840</v>
      </c>
      <c r="E20" s="71">
        <f t="shared" si="10"/>
        <v>19566360</v>
      </c>
      <c r="F20" s="71">
        <f t="shared" si="10"/>
        <v>34904200</v>
      </c>
      <c r="G20" s="71">
        <f t="shared" si="10"/>
        <v>37698000</v>
      </c>
      <c r="H20" s="71">
        <f t="shared" si="10"/>
        <v>52301400</v>
      </c>
      <c r="I20" s="71">
        <f t="shared" si="10"/>
        <v>103004600</v>
      </c>
      <c r="J20" s="71">
        <f t="shared" si="10"/>
        <v>50386000</v>
      </c>
      <c r="K20" s="71">
        <f t="shared" si="10"/>
        <v>55022000</v>
      </c>
      <c r="L20" s="71">
        <f t="shared" si="10"/>
        <v>53131000</v>
      </c>
      <c r="M20" s="71">
        <f t="shared" si="10"/>
        <v>53899600</v>
      </c>
      <c r="N20" s="71">
        <f t="shared" si="10"/>
        <v>48129000</v>
      </c>
      <c r="O20" s="71">
        <f t="shared" si="10"/>
        <v>48898454</v>
      </c>
      <c r="P20" s="71">
        <f t="shared" ref="P20" si="11">P10*12200</f>
        <v>56086328</v>
      </c>
      <c r="Q20" s="85" t="s">
        <v>352</v>
      </c>
      <c r="R20" s="73"/>
    </row>
    <row r="21" spans="1:18">
      <c r="A21" t="s">
        <v>75</v>
      </c>
      <c r="B21" s="5">
        <f t="shared" ref="B21:O21" si="12">B11*22800</f>
        <v>13089480</v>
      </c>
      <c r="C21" s="5">
        <f t="shared" si="12"/>
        <v>23484000</v>
      </c>
      <c r="D21" s="5">
        <f t="shared" si="12"/>
        <v>4286400</v>
      </c>
      <c r="E21" s="5">
        <f t="shared" si="12"/>
        <v>4719600</v>
      </c>
      <c r="F21" s="5">
        <f t="shared" si="12"/>
        <v>6475200</v>
      </c>
      <c r="G21" s="5">
        <f t="shared" si="12"/>
        <v>6931200</v>
      </c>
      <c r="H21" s="5">
        <f t="shared" si="12"/>
        <v>5494800</v>
      </c>
      <c r="I21" s="5">
        <f t="shared" si="12"/>
        <v>4058400</v>
      </c>
      <c r="J21" s="5">
        <f t="shared" si="12"/>
        <v>1755600</v>
      </c>
      <c r="K21" s="5">
        <f t="shared" si="12"/>
        <v>2918400</v>
      </c>
      <c r="L21" s="5">
        <f t="shared" si="12"/>
        <v>3055200</v>
      </c>
      <c r="M21" s="5">
        <f t="shared" si="12"/>
        <v>2439600</v>
      </c>
      <c r="N21" s="5">
        <f t="shared" si="12"/>
        <v>5038800</v>
      </c>
      <c r="O21" s="5">
        <f t="shared" si="12"/>
        <v>5171040</v>
      </c>
      <c r="P21" s="5">
        <f t="shared" ref="P21" si="13">P11*22800</f>
        <v>5063880.0000000009</v>
      </c>
      <c r="Q21" s="86">
        <v>22800</v>
      </c>
      <c r="R21" s="46"/>
    </row>
    <row r="22" spans="1:18">
      <c r="A22" s="44" t="s">
        <v>346</v>
      </c>
      <c r="B22" s="45">
        <f t="shared" ref="B22:L22" si="14">SUM(B16:B21)</f>
        <v>28534115196.799999</v>
      </c>
      <c r="C22" s="45">
        <f t="shared" si="14"/>
        <v>27387614342</v>
      </c>
      <c r="D22" s="45">
        <f t="shared" si="14"/>
        <v>25710417710</v>
      </c>
      <c r="E22" s="45">
        <f t="shared" si="14"/>
        <v>27703007464</v>
      </c>
      <c r="F22" s="45">
        <f t="shared" si="14"/>
        <v>23876885491</v>
      </c>
      <c r="G22" s="45">
        <f t="shared" si="14"/>
        <v>24324838615</v>
      </c>
      <c r="H22" s="45">
        <f t="shared" si="14"/>
        <v>22506026807</v>
      </c>
      <c r="I22" s="45">
        <f t="shared" si="14"/>
        <v>20457565837</v>
      </c>
      <c r="J22" s="45">
        <f t="shared" si="14"/>
        <v>18458995708</v>
      </c>
      <c r="K22" s="45">
        <f t="shared" si="14"/>
        <v>13457580544</v>
      </c>
      <c r="L22" s="45">
        <f t="shared" si="14"/>
        <v>12442965057</v>
      </c>
      <c r="M22" s="45">
        <f>SUM(M16:M21)</f>
        <v>12680344658.75</v>
      </c>
      <c r="N22" s="45">
        <f t="shared" ref="N22:P22" si="15">SUM(N16:N21)</f>
        <v>12124430714.5</v>
      </c>
      <c r="O22" s="45">
        <f t="shared" si="15"/>
        <v>11420020137.72953</v>
      </c>
      <c r="P22" s="45">
        <f t="shared" si="15"/>
        <v>10853906226.93</v>
      </c>
    </row>
    <row r="24" spans="1:18">
      <c r="A24" s="89" t="s">
        <v>353</v>
      </c>
      <c r="O24" s="5"/>
      <c r="P24" s="5"/>
      <c r="Q24" s="5"/>
      <c r="R24" s="74"/>
    </row>
    <row r="25" spans="1:18">
      <c r="A25" s="44"/>
      <c r="B25" s="51">
        <v>2007</v>
      </c>
      <c r="C25" s="51">
        <v>2008</v>
      </c>
      <c r="D25" s="51">
        <v>2009</v>
      </c>
      <c r="E25" s="51">
        <v>2010</v>
      </c>
      <c r="F25" s="51">
        <v>2011</v>
      </c>
      <c r="G25" s="51">
        <v>2012</v>
      </c>
      <c r="H25" s="51">
        <v>2013</v>
      </c>
      <c r="I25" s="51">
        <v>2014</v>
      </c>
      <c r="J25" s="51">
        <v>2015</v>
      </c>
      <c r="K25" s="51">
        <v>2016</v>
      </c>
      <c r="L25" s="51">
        <v>2017</v>
      </c>
      <c r="M25" s="51">
        <v>2018</v>
      </c>
      <c r="N25" s="51">
        <v>2019</v>
      </c>
      <c r="O25" s="51">
        <v>2020</v>
      </c>
      <c r="P25" s="51">
        <v>2021</v>
      </c>
    </row>
    <row r="26" spans="1:18">
      <c r="A26" t="s">
        <v>87</v>
      </c>
      <c r="B26" s="178">
        <f t="shared" ref="B26:O31" si="16">B16/B$22</f>
        <v>0.93046385699660616</v>
      </c>
      <c r="C26" s="178">
        <f t="shared" si="16"/>
        <v>0.9375215328493981</v>
      </c>
      <c r="D26" s="178">
        <f t="shared" si="16"/>
        <v>0.94489608726003071</v>
      </c>
      <c r="E26" s="178">
        <f t="shared" si="16"/>
        <v>0.95240405621254465</v>
      </c>
      <c r="F26" s="178">
        <f t="shared" si="16"/>
        <v>0.94419730569540883</v>
      </c>
      <c r="G26" s="178">
        <f t="shared" si="16"/>
        <v>0.94491577300028884</v>
      </c>
      <c r="H26" s="178">
        <f t="shared" si="16"/>
        <v>0.94048119637077088</v>
      </c>
      <c r="I26" s="178">
        <f t="shared" si="16"/>
        <v>0.93874790011753639</v>
      </c>
      <c r="J26" s="178">
        <f t="shared" si="16"/>
        <v>0.940941186387105</v>
      </c>
      <c r="K26" s="178">
        <f t="shared" si="16"/>
        <v>0.92593849178600163</v>
      </c>
      <c r="L26" s="178">
        <f t="shared" si="16"/>
        <v>0.92655684510775849</v>
      </c>
      <c r="M26" s="178">
        <f t="shared" si="16"/>
        <v>0.93444461320880656</v>
      </c>
      <c r="N26" s="178">
        <f t="shared" si="16"/>
        <v>0.93657018547021198</v>
      </c>
      <c r="O26" s="178">
        <f t="shared" si="16"/>
        <v>0.93210293653964094</v>
      </c>
      <c r="P26" s="178">
        <f t="shared" ref="P26" si="17">P16/P$22</f>
        <v>0.92943278432610499</v>
      </c>
    </row>
    <row r="27" spans="1:18">
      <c r="A27" t="s">
        <v>58</v>
      </c>
      <c r="B27" s="178">
        <f t="shared" si="16"/>
        <v>6.2008888756376383E-2</v>
      </c>
      <c r="C27" s="178">
        <f t="shared" si="16"/>
        <v>5.1874301911038645E-2</v>
      </c>
      <c r="D27" s="178">
        <f t="shared" si="16"/>
        <v>4.991299108691144E-2</v>
      </c>
      <c r="E27" s="178">
        <f t="shared" si="16"/>
        <v>4.3237581751965126E-2</v>
      </c>
      <c r="F27" s="178">
        <f t="shared" si="16"/>
        <v>5.0425810370193898E-2</v>
      </c>
      <c r="G27" s="178">
        <f t="shared" si="16"/>
        <v>4.9255432644933088E-2</v>
      </c>
      <c r="H27" s="178">
        <f t="shared" si="16"/>
        <v>5.233020737510579E-2</v>
      </c>
      <c r="I27" s="178">
        <f t="shared" si="16"/>
        <v>5.2188374145130709E-2</v>
      </c>
      <c r="J27" s="178">
        <f t="shared" si="16"/>
        <v>5.1646659985235641E-2</v>
      </c>
      <c r="K27" s="178">
        <f t="shared" si="16"/>
        <v>6.4945121237982906E-2</v>
      </c>
      <c r="L27" s="178">
        <f t="shared" si="16"/>
        <v>6.5377934139769556E-2</v>
      </c>
      <c r="M27" s="178">
        <f t="shared" si="16"/>
        <v>5.4900652110399802E-2</v>
      </c>
      <c r="N27" s="178">
        <f t="shared" si="16"/>
        <v>5.513004224607547E-2</v>
      </c>
      <c r="O27" s="178">
        <f t="shared" si="16"/>
        <v>5.6856728133501476E-2</v>
      </c>
      <c r="P27" s="178">
        <f t="shared" ref="P27" si="18">P17/P$22</f>
        <v>5.3300953399118681E-2</v>
      </c>
    </row>
    <row r="28" spans="1:18">
      <c r="A28" t="s">
        <v>65</v>
      </c>
      <c r="B28" s="178">
        <f t="shared" si="16"/>
        <v>3.0943562606035157E-3</v>
      </c>
      <c r="C28" s="178">
        <f t="shared" si="16"/>
        <v>3.4471125093660047E-3</v>
      </c>
      <c r="D28" s="178">
        <f t="shared" si="16"/>
        <v>2.4564954452465019E-3</v>
      </c>
      <c r="E28" s="178">
        <f t="shared" si="16"/>
        <v>2.699049050799476E-3</v>
      </c>
      <c r="F28" s="178">
        <f t="shared" si="16"/>
        <v>2.314281819579381E-3</v>
      </c>
      <c r="G28" s="178">
        <f t="shared" si="16"/>
        <v>2.390251500544231E-3</v>
      </c>
      <c r="H28" s="178">
        <f t="shared" si="16"/>
        <v>2.134829946308257E-3</v>
      </c>
      <c r="I28" s="178">
        <f t="shared" si="16"/>
        <v>2.4977148506878833E-3</v>
      </c>
      <c r="J28" s="178">
        <f t="shared" si="16"/>
        <v>2.5918047090322232E-3</v>
      </c>
      <c r="K28" s="178">
        <f t="shared" si="16"/>
        <v>2.9040072895884722E-3</v>
      </c>
      <c r="L28" s="178">
        <f t="shared" si="16"/>
        <v>2.3032018388476939E-3</v>
      </c>
      <c r="M28" s="178">
        <f t="shared" si="16"/>
        <v>2.1114653205837491E-3</v>
      </c>
      <c r="N28" s="178">
        <f t="shared" si="16"/>
        <v>2.3728795749224946E-3</v>
      </c>
      <c r="O28" s="178">
        <f t="shared" si="16"/>
        <v>1.5930477828051334E-3</v>
      </c>
      <c r="P28" s="178">
        <f t="shared" ref="P28" si="19">P18/P$22</f>
        <v>1.2067179636675951E-3</v>
      </c>
    </row>
    <row r="29" spans="1:18">
      <c r="A29" t="s">
        <v>53</v>
      </c>
      <c r="B29" s="179">
        <f t="shared" si="16"/>
        <v>8.4077602668017836E-4</v>
      </c>
      <c r="C29" s="179">
        <f t="shared" si="16"/>
        <v>9.5811192871075662E-4</v>
      </c>
      <c r="D29" s="179">
        <f t="shared" si="16"/>
        <v>4.8353940181861013E-4</v>
      </c>
      <c r="E29" s="179">
        <f t="shared" si="16"/>
        <v>7.8265870693554525E-4</v>
      </c>
      <c r="F29" s="179">
        <f t="shared" si="16"/>
        <v>1.3295703919159027E-3</v>
      </c>
      <c r="G29" s="179">
        <f t="shared" si="16"/>
        <v>1.6038256457719155E-3</v>
      </c>
      <c r="H29" s="179">
        <f t="shared" si="16"/>
        <v>2.4857341759941323E-3</v>
      </c>
      <c r="I29" s="179">
        <f t="shared" si="16"/>
        <v>1.3325925585288389E-3</v>
      </c>
      <c r="J29" s="179">
        <f t="shared" si="16"/>
        <v>1.9956231954718433E-3</v>
      </c>
      <c r="K29" s="179">
        <f t="shared" si="16"/>
        <v>1.9069698238916965E-3</v>
      </c>
      <c r="L29" s="179">
        <f t="shared" si="16"/>
        <v>1.2465196140106784E-3</v>
      </c>
      <c r="M29" s="179">
        <f t="shared" si="16"/>
        <v>4.1002355534652552E-3</v>
      </c>
      <c r="N29" s="179">
        <f t="shared" si="16"/>
        <v>1.5417136226977776E-3</v>
      </c>
      <c r="O29" s="179">
        <f t="shared" si="16"/>
        <v>4.712664194189412E-3</v>
      </c>
      <c r="P29" s="179">
        <f t="shared" ref="P29" si="20">P19/P$22</f>
        <v>1.042560877476888E-2</v>
      </c>
    </row>
    <row r="30" spans="1:18">
      <c r="A30" t="s">
        <v>70</v>
      </c>
      <c r="B30" s="179">
        <f t="shared" si="16"/>
        <v>3.1333910718222258E-3</v>
      </c>
      <c r="C30" s="179">
        <f t="shared" si="16"/>
        <v>5.3414729071768084E-3</v>
      </c>
      <c r="D30" s="179">
        <f t="shared" si="16"/>
        <v>2.0841683944776328E-3</v>
      </c>
      <c r="E30" s="179">
        <f t="shared" si="16"/>
        <v>7.0629010317477064E-4</v>
      </c>
      <c r="F30" s="179">
        <f t="shared" si="16"/>
        <v>1.4618405743561725E-3</v>
      </c>
      <c r="G30" s="179">
        <f t="shared" si="16"/>
        <v>1.549773899702397E-3</v>
      </c>
      <c r="H30" s="179">
        <f t="shared" si="16"/>
        <v>2.3238841954872644E-3</v>
      </c>
      <c r="I30" s="179">
        <f t="shared" si="16"/>
        <v>5.0350369550664544E-3</v>
      </c>
      <c r="J30" s="179">
        <f t="shared" si="16"/>
        <v>2.7296176236805266E-3</v>
      </c>
      <c r="K30" s="179">
        <f t="shared" si="16"/>
        <v>4.0885506737339426E-3</v>
      </c>
      <c r="L30" s="179">
        <f t="shared" si="16"/>
        <v>4.2699629675573393E-3</v>
      </c>
      <c r="M30" s="179">
        <f t="shared" si="16"/>
        <v>4.2506415598732869E-3</v>
      </c>
      <c r="N30" s="179">
        <f t="shared" si="16"/>
        <v>3.9695884395166666E-3</v>
      </c>
      <c r="O30" s="179">
        <f t="shared" si="16"/>
        <v>4.2818185441240155E-3</v>
      </c>
      <c r="P30" s="179">
        <f t="shared" ref="P30" si="21">P20/P$22</f>
        <v>5.1673864530764309E-3</v>
      </c>
    </row>
    <row r="31" spans="1:18">
      <c r="A31" t="s">
        <v>75</v>
      </c>
      <c r="B31" s="178">
        <f t="shared" si="16"/>
        <v>4.5873088791160201E-4</v>
      </c>
      <c r="C31" s="178">
        <f t="shared" si="16"/>
        <v>8.5746789430966787E-4</v>
      </c>
      <c r="D31" s="178">
        <f t="shared" si="16"/>
        <v>1.6671841151506519E-4</v>
      </c>
      <c r="E31" s="178">
        <f t="shared" si="16"/>
        <v>1.7036417458043536E-4</v>
      </c>
      <c r="F31" s="178">
        <f t="shared" si="16"/>
        <v>2.7119114854576493E-4</v>
      </c>
      <c r="G31" s="178">
        <f t="shared" si="16"/>
        <v>2.8494330875954301E-4</v>
      </c>
      <c r="H31" s="178">
        <f t="shared" si="16"/>
        <v>2.4414793633370085E-4</v>
      </c>
      <c r="I31" s="178">
        <f t="shared" si="16"/>
        <v>1.9838137304976379E-4</v>
      </c>
      <c r="J31" s="178">
        <f t="shared" si="16"/>
        <v>9.5108099474725764E-5</v>
      </c>
      <c r="K31" s="178">
        <f t="shared" si="16"/>
        <v>2.1685918880130019E-4</v>
      </c>
      <c r="L31" s="178">
        <f t="shared" si="16"/>
        <v>2.4553633205626061E-4</v>
      </c>
      <c r="M31" s="178">
        <f t="shared" si="16"/>
        <v>1.9239224687134728E-4</v>
      </c>
      <c r="N31" s="178">
        <f t="shared" si="16"/>
        <v>4.1559064657559018E-4</v>
      </c>
      <c r="O31" s="178">
        <f t="shared" si="16"/>
        <v>4.528048057389923E-4</v>
      </c>
      <c r="P31" s="178">
        <f t="shared" ref="P31" si="22">P21/P$22</f>
        <v>4.6654908326329868E-4</v>
      </c>
    </row>
    <row r="32" spans="1:18">
      <c r="A32" s="44" t="s">
        <v>346</v>
      </c>
      <c r="B32" s="75">
        <f t="shared" ref="B32:E32" si="23">SUM(B26:B31)</f>
        <v>1</v>
      </c>
      <c r="C32" s="75">
        <f t="shared" si="23"/>
        <v>1</v>
      </c>
      <c r="D32" s="75">
        <f t="shared" si="23"/>
        <v>0.99999999999999989</v>
      </c>
      <c r="E32" s="75">
        <f t="shared" si="23"/>
        <v>0.99999999999999989</v>
      </c>
      <c r="F32" s="75">
        <f t="shared" ref="F32:L32" si="24">SUM(F26:F31)</f>
        <v>1</v>
      </c>
      <c r="G32" s="75">
        <f t="shared" si="24"/>
        <v>0.99999999999999989</v>
      </c>
      <c r="H32" s="75">
        <f t="shared" si="24"/>
        <v>0.99999999999999989</v>
      </c>
      <c r="I32" s="75">
        <f t="shared" si="24"/>
        <v>0.99999999999999989</v>
      </c>
      <c r="J32" s="75">
        <f t="shared" si="24"/>
        <v>1</v>
      </c>
      <c r="K32" s="75">
        <f t="shared" si="24"/>
        <v>1</v>
      </c>
      <c r="L32" s="75">
        <f t="shared" si="24"/>
        <v>1</v>
      </c>
      <c r="M32" s="75">
        <f>SUM(M26:M31)</f>
        <v>1</v>
      </c>
      <c r="N32" s="75">
        <f t="shared" ref="N32:O32" si="25">SUM(N26:N31)</f>
        <v>0.99999999999999989</v>
      </c>
      <c r="O32" s="75">
        <f t="shared" si="25"/>
        <v>0.99999999999999989</v>
      </c>
      <c r="P32" s="75">
        <f t="shared" ref="P32" si="26">SUM(P26:P31)</f>
        <v>0.99999999999999978</v>
      </c>
    </row>
  </sheetData>
  <pageMargins left="0.7" right="0.7" top="0.75" bottom="0.75" header="0.3" footer="0.3"/>
  <pageSetup paperSize="0" orientation="portrait" horizontalDpi="0" verticalDpi="0" copies="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8401-8331-4C3A-B8DA-504F8F7DF066}">
  <sheetPr codeName="Sheet11">
    <tabColor theme="4" tint="0.79998168889431442"/>
  </sheetPr>
  <dimension ref="A1:P21"/>
  <sheetViews>
    <sheetView zoomScaleNormal="100" workbookViewId="0">
      <selection activeCell="F47" sqref="F47"/>
    </sheetView>
  </sheetViews>
  <sheetFormatPr defaultRowHeight="14.45"/>
  <cols>
    <col min="1" max="1" width="29.140625" bestFit="1" customWidth="1"/>
    <col min="2" max="15" width="16" customWidth="1"/>
    <col min="16" max="16" width="14.42578125" bestFit="1" customWidth="1"/>
  </cols>
  <sheetData>
    <row r="1" spans="1:16">
      <c r="A1" s="14" t="s">
        <v>354</v>
      </c>
    </row>
    <row r="3" spans="1:16" s="47" customFormat="1">
      <c r="A3" s="88" t="s">
        <v>341</v>
      </c>
      <c r="B3" s="48"/>
      <c r="C3" s="48"/>
      <c r="D3" s="48"/>
      <c r="E3" s="48"/>
      <c r="F3" s="48"/>
      <c r="G3" s="48"/>
      <c r="H3" s="48"/>
      <c r="I3" s="48"/>
      <c r="J3" s="48"/>
      <c r="K3" s="48"/>
      <c r="L3" s="48"/>
      <c r="M3" s="48"/>
    </row>
    <row r="4" spans="1:16" s="47" customFormat="1">
      <c r="A4" s="48" t="s">
        <v>342</v>
      </c>
      <c r="B4" s="48">
        <v>2007</v>
      </c>
      <c r="C4" s="48">
        <v>2008</v>
      </c>
      <c r="D4" s="48">
        <v>2009</v>
      </c>
      <c r="E4" s="48">
        <v>2010</v>
      </c>
      <c r="F4" s="83">
        <v>2011</v>
      </c>
      <c r="G4" s="83">
        <v>2012</v>
      </c>
      <c r="H4" s="83">
        <v>2013</v>
      </c>
      <c r="I4" s="83">
        <v>2014</v>
      </c>
      <c r="J4" s="83">
        <v>2015</v>
      </c>
      <c r="K4" s="83">
        <v>2016</v>
      </c>
      <c r="L4" s="83">
        <v>2017</v>
      </c>
      <c r="M4" s="83">
        <v>2018</v>
      </c>
      <c r="N4" s="83">
        <v>2019</v>
      </c>
      <c r="O4" s="83">
        <v>2020</v>
      </c>
      <c r="P4" s="83">
        <v>2021</v>
      </c>
    </row>
    <row r="5" spans="1:16" s="47" customFormat="1">
      <c r="A5" s="47" t="s">
        <v>343</v>
      </c>
      <c r="B5" s="49">
        <v>26549962882</v>
      </c>
      <c r="C5" s="49">
        <v>25676478179</v>
      </c>
      <c r="D5" s="49">
        <v>24293673096</v>
      </c>
      <c r="E5" s="49">
        <v>26384456678</v>
      </c>
      <c r="F5" s="49">
        <v>22544490949</v>
      </c>
      <c r="G5" s="49">
        <v>22984923683</v>
      </c>
      <c r="H5" s="49">
        <v>21166495017</v>
      </c>
      <c r="I5" s="49">
        <v>19204496971</v>
      </c>
      <c r="J5" s="49">
        <v>17368829321</v>
      </c>
      <c r="K5" s="49">
        <v>12460891832</v>
      </c>
      <c r="L5" s="49">
        <v>11529114447</v>
      </c>
      <c r="M5" s="49">
        <v>11849079760</v>
      </c>
      <c r="N5" s="49">
        <v>11355380323</v>
      </c>
      <c r="O5" s="50">
        <v>10644634305.71953</v>
      </c>
      <c r="P5" s="50">
        <v>10087976285.309999</v>
      </c>
    </row>
    <row r="6" spans="1:16" s="47" customFormat="1">
      <c r="A6" s="47" t="s">
        <v>344</v>
      </c>
      <c r="B6" s="49">
        <v>70774751</v>
      </c>
      <c r="C6" s="49">
        <v>56828535</v>
      </c>
      <c r="D6" s="49">
        <v>51331354</v>
      </c>
      <c r="E6" s="49">
        <v>47912442</v>
      </c>
      <c r="F6" s="49">
        <v>48160452</v>
      </c>
      <c r="G6" s="49">
        <v>47925218</v>
      </c>
      <c r="H6" s="49">
        <v>47109802</v>
      </c>
      <c r="I6" s="49">
        <v>42705884</v>
      </c>
      <c r="J6" s="49">
        <v>38133819</v>
      </c>
      <c r="K6" s="49">
        <v>34960168</v>
      </c>
      <c r="L6" s="49">
        <v>32539814</v>
      </c>
      <c r="M6" s="49">
        <v>27846367.629999999</v>
      </c>
      <c r="N6" s="49">
        <v>26736815.100000001</v>
      </c>
      <c r="O6" s="50">
        <v>25972199.210000001</v>
      </c>
      <c r="P6" s="50">
        <v>23140942</v>
      </c>
    </row>
    <row r="7" spans="1:16" s="47" customFormat="1">
      <c r="A7" s="47" t="s">
        <v>345</v>
      </c>
      <c r="B7" s="49">
        <v>296291</v>
      </c>
      <c r="C7" s="49">
        <v>316806</v>
      </c>
      <c r="D7" s="49">
        <v>211938</v>
      </c>
      <c r="E7" s="49">
        <v>250912</v>
      </c>
      <c r="F7" s="49">
        <v>185429</v>
      </c>
      <c r="G7" s="49">
        <v>195109</v>
      </c>
      <c r="H7" s="49">
        <v>161230</v>
      </c>
      <c r="I7" s="49">
        <v>171467</v>
      </c>
      <c r="J7" s="49">
        <v>160544</v>
      </c>
      <c r="K7" s="49">
        <v>131144</v>
      </c>
      <c r="L7" s="49">
        <v>96170</v>
      </c>
      <c r="M7" s="49">
        <v>89846</v>
      </c>
      <c r="N7" s="49">
        <v>96543</v>
      </c>
      <c r="O7" s="50">
        <v>61049.120000000003</v>
      </c>
      <c r="P7" s="50">
        <v>43951.69</v>
      </c>
    </row>
    <row r="8" spans="1:16" s="47" customFormat="1">
      <c r="A8" s="47" t="s">
        <v>53</v>
      </c>
      <c r="B8" s="49">
        <v>1621</v>
      </c>
      <c r="C8" s="49">
        <v>1773</v>
      </c>
      <c r="D8" s="49">
        <v>840</v>
      </c>
      <c r="E8" s="49">
        <v>1465</v>
      </c>
      <c r="F8" s="49">
        <v>2145</v>
      </c>
      <c r="G8" s="49">
        <v>2636</v>
      </c>
      <c r="H8" s="49">
        <v>3780</v>
      </c>
      <c r="I8" s="49">
        <v>1842</v>
      </c>
      <c r="J8" s="49">
        <v>2489</v>
      </c>
      <c r="K8" s="49">
        <v>1734</v>
      </c>
      <c r="L8" s="49">
        <v>1048</v>
      </c>
      <c r="M8" s="49">
        <v>3513</v>
      </c>
      <c r="N8" s="49">
        <v>1263</v>
      </c>
      <c r="O8" s="50">
        <v>3636.3999999999996</v>
      </c>
      <c r="P8" s="50">
        <v>7645.85</v>
      </c>
    </row>
    <row r="9" spans="1:16" s="47" customFormat="1">
      <c r="A9" s="47" t="s">
        <v>70</v>
      </c>
      <c r="B9" s="49">
        <v>7328.5690000000004</v>
      </c>
      <c r="C9" s="49">
        <v>11991</v>
      </c>
      <c r="D9" s="49">
        <v>4392.2</v>
      </c>
      <c r="E9" s="49">
        <v>1603.8</v>
      </c>
      <c r="F9" s="49">
        <v>2861</v>
      </c>
      <c r="G9" s="49">
        <v>3090</v>
      </c>
      <c r="H9" s="49">
        <v>4287</v>
      </c>
      <c r="I9" s="49">
        <v>8443</v>
      </c>
      <c r="J9" s="49">
        <v>4130</v>
      </c>
      <c r="K9" s="49">
        <v>4510</v>
      </c>
      <c r="L9" s="49">
        <v>4355</v>
      </c>
      <c r="M9" s="49">
        <v>4418</v>
      </c>
      <c r="N9" s="49">
        <v>3945</v>
      </c>
      <c r="O9" s="50">
        <v>4008.07</v>
      </c>
      <c r="P9" s="50">
        <v>4597.24</v>
      </c>
    </row>
    <row r="10" spans="1:16" s="47" customFormat="1">
      <c r="A10" s="47" t="s">
        <v>75</v>
      </c>
      <c r="B10" s="49">
        <v>574.1</v>
      </c>
      <c r="C10" s="49">
        <v>1030</v>
      </c>
      <c r="D10" s="49">
        <v>188</v>
      </c>
      <c r="E10" s="49">
        <v>207</v>
      </c>
      <c r="F10" s="47">
        <v>284</v>
      </c>
      <c r="G10" s="47">
        <v>304</v>
      </c>
      <c r="H10" s="47">
        <v>241</v>
      </c>
      <c r="I10" s="47">
        <v>178</v>
      </c>
      <c r="J10" s="47">
        <v>77</v>
      </c>
      <c r="K10" s="47">
        <v>128</v>
      </c>
      <c r="L10" s="47">
        <v>134</v>
      </c>
      <c r="M10" s="47">
        <v>107</v>
      </c>
      <c r="N10" s="47">
        <v>221</v>
      </c>
      <c r="O10" s="50">
        <v>226.8</v>
      </c>
      <c r="P10" s="50">
        <v>222.10000000000002</v>
      </c>
    </row>
    <row r="11" spans="1:16">
      <c r="A11" s="44"/>
      <c r="F11" s="45"/>
      <c r="G11" s="45"/>
      <c r="H11" s="45"/>
      <c r="I11" s="45"/>
      <c r="J11" s="45"/>
      <c r="K11" s="45"/>
      <c r="L11" s="45"/>
      <c r="M11" s="45"/>
      <c r="N11" s="45"/>
      <c r="O11" s="45"/>
    </row>
    <row r="14" spans="1:16">
      <c r="A14" s="89" t="s">
        <v>355</v>
      </c>
      <c r="F14" s="45"/>
      <c r="G14" s="45"/>
      <c r="H14" s="45"/>
      <c r="I14" s="45"/>
      <c r="J14" s="45"/>
      <c r="K14" s="45"/>
      <c r="L14" s="45"/>
      <c r="M14" s="45"/>
      <c r="N14" s="45"/>
      <c r="O14" s="45"/>
    </row>
    <row r="15" spans="1:16">
      <c r="B15" s="44">
        <v>2007</v>
      </c>
      <c r="C15" s="44">
        <v>2008</v>
      </c>
      <c r="D15" s="44">
        <v>2009</v>
      </c>
      <c r="E15" s="44">
        <v>2010</v>
      </c>
      <c r="F15" s="51">
        <v>2011</v>
      </c>
      <c r="G15" s="51">
        <v>2012</v>
      </c>
      <c r="H15" s="51">
        <v>2013</v>
      </c>
      <c r="I15" s="51">
        <v>2014</v>
      </c>
      <c r="J15" s="51">
        <v>2015</v>
      </c>
      <c r="K15" s="51">
        <v>2016</v>
      </c>
      <c r="L15" s="51">
        <v>2017</v>
      </c>
      <c r="M15" s="51">
        <v>2018</v>
      </c>
      <c r="N15" s="51">
        <v>2019</v>
      </c>
      <c r="O15" s="51">
        <v>2020</v>
      </c>
      <c r="P15" s="51">
        <v>2021</v>
      </c>
    </row>
    <row r="16" spans="1:16">
      <c r="A16" t="s">
        <v>87</v>
      </c>
      <c r="B16" s="67">
        <v>1</v>
      </c>
      <c r="C16" s="67">
        <f>C5/$B5</f>
        <v>0.9671003418391898</v>
      </c>
      <c r="D16" s="67">
        <f>D5/$B5</f>
        <v>0.91501721505118605</v>
      </c>
      <c r="E16" s="67">
        <f>E5/$B5</f>
        <v>0.99376623595537272</v>
      </c>
      <c r="F16" s="67">
        <f>F5/$B5</f>
        <v>0.84913455620250311</v>
      </c>
      <c r="G16" s="67">
        <f>G5/$B5</f>
        <v>0.86572338293485984</v>
      </c>
      <c r="H16" s="67">
        <f t="shared" ref="H16:N16" si="0">H5/$B5</f>
        <v>0.79723256529861997</v>
      </c>
      <c r="I16" s="67">
        <f t="shared" si="0"/>
        <v>0.72333423049792722</v>
      </c>
      <c r="J16" s="67">
        <f t="shared" si="0"/>
        <v>0.65419410935506406</v>
      </c>
      <c r="K16" s="67">
        <f t="shared" si="0"/>
        <v>0.46933744831892305</v>
      </c>
      <c r="L16" s="67">
        <f t="shared" si="0"/>
        <v>0.43424220584565715</v>
      </c>
      <c r="M16" s="67">
        <f t="shared" si="0"/>
        <v>0.44629364691252676</v>
      </c>
      <c r="N16" s="67">
        <f t="shared" si="0"/>
        <v>0.42769853854291351</v>
      </c>
      <c r="O16" s="67">
        <f>O5/$B5</f>
        <v>0.40092840630433579</v>
      </c>
      <c r="P16" s="67">
        <f>P5/$B5</f>
        <v>0.37996197321049041</v>
      </c>
    </row>
    <row r="17" spans="1:16">
      <c r="A17" t="s">
        <v>58</v>
      </c>
      <c r="B17" s="67">
        <v>1</v>
      </c>
      <c r="C17" s="67">
        <f t="shared" ref="C17:O21" si="1">C6/$B6</f>
        <v>0.80294927494693691</v>
      </c>
      <c r="D17" s="67">
        <f t="shared" si="1"/>
        <v>0.72527777596843823</v>
      </c>
      <c r="E17" s="67">
        <f t="shared" si="1"/>
        <v>0.67697083102418831</v>
      </c>
      <c r="F17" s="67">
        <f t="shared" si="1"/>
        <v>0.68047504681436466</v>
      </c>
      <c r="G17" s="67">
        <f t="shared" si="1"/>
        <v>0.67715134737810667</v>
      </c>
      <c r="H17" s="67">
        <f t="shared" si="1"/>
        <v>0.6656300634671255</v>
      </c>
      <c r="I17" s="67">
        <f t="shared" si="1"/>
        <v>0.60340564108802019</v>
      </c>
      <c r="J17" s="67">
        <f t="shared" si="1"/>
        <v>0.53880541381205282</v>
      </c>
      <c r="K17" s="67">
        <f t="shared" si="1"/>
        <v>0.49396384312252828</v>
      </c>
      <c r="L17" s="67">
        <f t="shared" si="1"/>
        <v>0.45976585632918721</v>
      </c>
      <c r="M17" s="67">
        <f t="shared" si="1"/>
        <v>0.39345059129914844</v>
      </c>
      <c r="N17" s="67">
        <f t="shared" si="1"/>
        <v>0.37777335451169586</v>
      </c>
      <c r="O17" s="67">
        <f t="shared" si="1"/>
        <v>0.36696984225348955</v>
      </c>
      <c r="P17" s="67">
        <f t="shared" ref="P17" si="2">P6/$B6</f>
        <v>0.3269660673196858</v>
      </c>
    </row>
    <row r="18" spans="1:16">
      <c r="A18" t="s">
        <v>65</v>
      </c>
      <c r="B18" s="67">
        <v>1</v>
      </c>
      <c r="C18" s="67">
        <f t="shared" si="1"/>
        <v>1.0692393626536074</v>
      </c>
      <c r="D18" s="67">
        <f t="shared" si="1"/>
        <v>0.71530353605070696</v>
      </c>
      <c r="E18" s="67">
        <f t="shared" si="1"/>
        <v>0.84684313732107963</v>
      </c>
      <c r="F18" s="67">
        <f t="shared" si="1"/>
        <v>0.62583406178385437</v>
      </c>
      <c r="G18" s="67">
        <f t="shared" si="1"/>
        <v>0.65850464577054313</v>
      </c>
      <c r="H18" s="67">
        <f t="shared" si="1"/>
        <v>0.54416097687746168</v>
      </c>
      <c r="I18" s="67">
        <f t="shared" si="1"/>
        <v>0.57871146946751673</v>
      </c>
      <c r="J18" s="67">
        <f t="shared" si="1"/>
        <v>0.54184568549162815</v>
      </c>
      <c r="K18" s="67">
        <f t="shared" si="1"/>
        <v>0.44261891181304863</v>
      </c>
      <c r="L18" s="67">
        <f t="shared" si="1"/>
        <v>0.3245795518594895</v>
      </c>
      <c r="M18" s="67">
        <f t="shared" si="1"/>
        <v>0.30323567033760729</v>
      </c>
      <c r="N18" s="67">
        <f t="shared" si="1"/>
        <v>0.32583844936228235</v>
      </c>
      <c r="O18" s="67">
        <f t="shared" si="1"/>
        <v>0.20604446304477694</v>
      </c>
      <c r="P18" s="67">
        <f t="shared" ref="P18" si="3">P7/$B7</f>
        <v>0.1483396053204451</v>
      </c>
    </row>
    <row r="19" spans="1:16">
      <c r="A19" t="s">
        <v>53</v>
      </c>
      <c r="B19" s="67">
        <v>1</v>
      </c>
      <c r="C19" s="67">
        <f t="shared" si="1"/>
        <v>1.093769278223319</v>
      </c>
      <c r="D19" s="67">
        <f t="shared" si="1"/>
        <v>0.51819864281307837</v>
      </c>
      <c r="E19" s="67">
        <f t="shared" si="1"/>
        <v>0.90376310919185687</v>
      </c>
      <c r="F19" s="67">
        <f t="shared" si="1"/>
        <v>1.323257248611968</v>
      </c>
      <c r="G19" s="67">
        <f t="shared" si="1"/>
        <v>1.6261566933991363</v>
      </c>
      <c r="H19" s="67">
        <f t="shared" si="1"/>
        <v>2.3318938926588526</v>
      </c>
      <c r="I19" s="67">
        <f t="shared" si="1"/>
        <v>1.1363355953115362</v>
      </c>
      <c r="J19" s="67">
        <f t="shared" si="1"/>
        <v>1.5354719309068476</v>
      </c>
      <c r="K19" s="67">
        <f t="shared" si="1"/>
        <v>1.0697100555212831</v>
      </c>
      <c r="L19" s="67">
        <f t="shared" si="1"/>
        <v>0.64651449722393584</v>
      </c>
      <c r="M19" s="67">
        <f t="shared" si="1"/>
        <v>2.1671807526218383</v>
      </c>
      <c r="N19" s="67">
        <f t="shared" si="1"/>
        <v>0.7791486736582357</v>
      </c>
      <c r="O19" s="67">
        <f t="shared" si="1"/>
        <v>2.2433066008636642</v>
      </c>
      <c r="P19" s="67">
        <f t="shared" ref="P19" si="4">P8/$B8</f>
        <v>4.7167489204194943</v>
      </c>
    </row>
    <row r="20" spans="1:16">
      <c r="A20" t="s">
        <v>70</v>
      </c>
      <c r="B20" s="67">
        <v>1</v>
      </c>
      <c r="C20" s="67">
        <f t="shared" si="1"/>
        <v>1.6361993726196751</v>
      </c>
      <c r="D20" s="67">
        <f t="shared" si="1"/>
        <v>0.59932573466934669</v>
      </c>
      <c r="E20" s="67">
        <f t="shared" si="1"/>
        <v>0.21884217778395754</v>
      </c>
      <c r="F20" s="67">
        <f t="shared" si="1"/>
        <v>0.39038999291676174</v>
      </c>
      <c r="G20" s="67">
        <f t="shared" si="1"/>
        <v>0.42163756662453472</v>
      </c>
      <c r="H20" s="67">
        <f t="shared" si="1"/>
        <v>0.58497095408394184</v>
      </c>
      <c r="I20" s="67">
        <f t="shared" si="1"/>
        <v>1.1520666585795944</v>
      </c>
      <c r="J20" s="67">
        <f t="shared" si="1"/>
        <v>0.56354794503538141</v>
      </c>
      <c r="K20" s="67">
        <f t="shared" si="1"/>
        <v>0.61539981407011379</v>
      </c>
      <c r="L20" s="67">
        <f t="shared" si="1"/>
        <v>0.59424970959542034</v>
      </c>
      <c r="M20" s="67">
        <f t="shared" si="1"/>
        <v>0.60284620367223118</v>
      </c>
      <c r="N20" s="67">
        <f t="shared" si="1"/>
        <v>0.53830427195268271</v>
      </c>
      <c r="O20" s="67">
        <f t="shared" si="1"/>
        <v>0.54691031768957898</v>
      </c>
      <c r="P20" s="67">
        <f t="shared" ref="P20" si="5">P9/$B9</f>
        <v>0.6273039115821929</v>
      </c>
    </row>
    <row r="21" spans="1:16">
      <c r="A21" t="s">
        <v>75</v>
      </c>
      <c r="B21" s="67">
        <v>1</v>
      </c>
      <c r="C21" s="67">
        <f t="shared" si="1"/>
        <v>1.7941125239505311</v>
      </c>
      <c r="D21" s="67">
        <f t="shared" si="1"/>
        <v>0.32746908204145619</v>
      </c>
      <c r="E21" s="67">
        <f t="shared" si="1"/>
        <v>0.36056436160947569</v>
      </c>
      <c r="F21" s="67">
        <f t="shared" si="1"/>
        <v>0.49468733670092319</v>
      </c>
      <c r="G21" s="67">
        <f t="shared" si="1"/>
        <v>0.52952447308831208</v>
      </c>
      <c r="H21" s="67">
        <f t="shared" si="1"/>
        <v>0.4197874934680369</v>
      </c>
      <c r="I21" s="67">
        <f t="shared" si="1"/>
        <v>0.31005051384776172</v>
      </c>
      <c r="J21" s="67">
        <f t="shared" si="1"/>
        <v>0.13412297509144747</v>
      </c>
      <c r="K21" s="67">
        <f t="shared" si="1"/>
        <v>0.2229576728792893</v>
      </c>
      <c r="L21" s="67">
        <f t="shared" si="1"/>
        <v>0.23340881379550599</v>
      </c>
      <c r="M21" s="67">
        <f t="shared" si="1"/>
        <v>0.18637867967253091</v>
      </c>
      <c r="N21" s="67">
        <f t="shared" si="1"/>
        <v>0.38495035708064795</v>
      </c>
      <c r="O21" s="67">
        <f t="shared" si="1"/>
        <v>0.39505312663299075</v>
      </c>
      <c r="P21" s="67">
        <f t="shared" ref="P21" si="6">P10/$B10</f>
        <v>0.3868663995819544</v>
      </c>
    </row>
  </sheetData>
  <pageMargins left="0.7" right="0.7" top="0.75" bottom="0.75" header="0.3" footer="0.3"/>
  <pageSetup paperSize="0" orientation="portrait" horizontalDpi="0" verticalDpi="0" copie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D27C-55DD-41BB-A62C-E2AA60DFEE64}">
  <sheetPr codeName="Sheet12">
    <tabColor theme="4" tint="0.79998168889431442"/>
  </sheetPr>
  <dimension ref="A1:P54"/>
  <sheetViews>
    <sheetView zoomScaleNormal="100" workbookViewId="0">
      <selection activeCell="C25" sqref="C25"/>
    </sheetView>
  </sheetViews>
  <sheetFormatPr defaultRowHeight="14.45"/>
  <cols>
    <col min="1" max="1" width="61.85546875" customWidth="1"/>
    <col min="2" max="2" width="7.7109375" style="1" customWidth="1"/>
    <col min="3" max="8" width="19.140625" customWidth="1"/>
    <col min="9" max="9" width="13.5703125" bestFit="1" customWidth="1"/>
    <col min="10" max="10" width="25.42578125" bestFit="1" customWidth="1"/>
    <col min="11" max="11" width="10.85546875" customWidth="1"/>
    <col min="12" max="14" width="40" bestFit="1" customWidth="1"/>
    <col min="15" max="15" width="20" bestFit="1" customWidth="1"/>
    <col min="16" max="16" width="16.42578125" customWidth="1"/>
  </cols>
  <sheetData>
    <row r="1" spans="1:12" ht="16.5">
      <c r="A1" s="14" t="s">
        <v>356</v>
      </c>
      <c r="I1" s="58"/>
    </row>
    <row r="3" spans="1:12">
      <c r="A3" s="88" t="s">
        <v>341</v>
      </c>
    </row>
    <row r="4" spans="1:12">
      <c r="A4" s="106" t="s">
        <v>357</v>
      </c>
      <c r="B4" s="107"/>
      <c r="C4" s="108"/>
      <c r="D4" s="108"/>
      <c r="E4" s="108"/>
      <c r="F4" s="108"/>
      <c r="G4" s="108"/>
      <c r="H4" s="109"/>
      <c r="J4" s="92" t="s">
        <v>358</v>
      </c>
      <c r="K4" s="93"/>
      <c r="L4" s="93"/>
    </row>
    <row r="5" spans="1:12" s="15" customFormat="1" ht="29.1">
      <c r="A5" s="110" t="s">
        <v>126</v>
      </c>
      <c r="B5" s="111" t="s">
        <v>359</v>
      </c>
      <c r="C5" s="111" t="s">
        <v>87</v>
      </c>
      <c r="D5" s="111" t="s">
        <v>58</v>
      </c>
      <c r="E5" s="111" t="s">
        <v>65</v>
      </c>
      <c r="F5" s="111" t="s">
        <v>53</v>
      </c>
      <c r="G5" s="111" t="s">
        <v>70</v>
      </c>
      <c r="H5" s="100" t="s">
        <v>75</v>
      </c>
      <c r="J5" s="112" t="s">
        <v>360</v>
      </c>
      <c r="K5" s="113" t="s">
        <v>361</v>
      </c>
      <c r="L5" s="93"/>
    </row>
    <row r="6" spans="1:12">
      <c r="A6" s="102" t="s">
        <v>25</v>
      </c>
      <c r="B6" s="103">
        <v>2020</v>
      </c>
      <c r="C6" s="151">
        <v>5107007837</v>
      </c>
      <c r="D6" s="151">
        <v>3977472</v>
      </c>
      <c r="E6" s="151">
        <v>61049</v>
      </c>
      <c r="F6" s="151"/>
      <c r="G6" s="151"/>
      <c r="H6" s="152"/>
      <c r="J6" s="98" t="s">
        <v>87</v>
      </c>
      <c r="K6" s="98">
        <v>1</v>
      </c>
      <c r="L6" s="98"/>
    </row>
    <row r="7" spans="1:12">
      <c r="A7" s="102"/>
      <c r="B7" s="103">
        <v>2021</v>
      </c>
      <c r="C7" s="151">
        <v>4611913858</v>
      </c>
      <c r="D7" s="151">
        <v>2552981</v>
      </c>
      <c r="E7" s="151">
        <v>43952</v>
      </c>
      <c r="F7" s="151"/>
      <c r="G7" s="151"/>
      <c r="H7" s="152"/>
      <c r="J7" s="93" t="s">
        <v>58</v>
      </c>
      <c r="K7" s="93">
        <v>25</v>
      </c>
      <c r="L7" s="93"/>
    </row>
    <row r="8" spans="1:12">
      <c r="A8" s="102" t="s">
        <v>26</v>
      </c>
      <c r="B8" s="103">
        <v>2020</v>
      </c>
      <c r="C8" s="151">
        <v>69717000</v>
      </c>
      <c r="D8" s="151"/>
      <c r="E8" s="151"/>
      <c r="F8" s="151"/>
      <c r="G8" s="151">
        <v>541</v>
      </c>
      <c r="H8" s="152"/>
      <c r="J8" s="93" t="s">
        <v>65</v>
      </c>
      <c r="K8" s="93">
        <v>298</v>
      </c>
      <c r="L8" s="93"/>
    </row>
    <row r="9" spans="1:12">
      <c r="A9" s="102"/>
      <c r="B9" s="103">
        <v>2021</v>
      </c>
      <c r="C9" s="151">
        <v>61388065</v>
      </c>
      <c r="D9" s="151"/>
      <c r="E9" s="151"/>
      <c r="F9" s="151"/>
      <c r="G9" s="151">
        <v>608</v>
      </c>
      <c r="H9" s="152"/>
      <c r="J9" s="93" t="s">
        <v>75</v>
      </c>
      <c r="K9" s="94">
        <v>22800</v>
      </c>
      <c r="L9" s="93"/>
    </row>
    <row r="10" spans="1:12">
      <c r="A10" s="102" t="s">
        <v>27</v>
      </c>
      <c r="B10" s="103">
        <v>2020</v>
      </c>
      <c r="C10" s="151">
        <v>650223743</v>
      </c>
      <c r="D10" s="151">
        <v>22770</v>
      </c>
      <c r="E10" s="151"/>
      <c r="F10" s="151"/>
      <c r="G10" s="151"/>
      <c r="H10" s="152"/>
      <c r="J10" s="95" t="s">
        <v>53</v>
      </c>
      <c r="K10" s="96">
        <v>14800</v>
      </c>
      <c r="L10" s="97" t="s">
        <v>362</v>
      </c>
    </row>
    <row r="11" spans="1:12">
      <c r="A11" s="102"/>
      <c r="B11" s="103">
        <v>2021</v>
      </c>
      <c r="C11" s="151">
        <v>705866103</v>
      </c>
      <c r="D11" s="151">
        <v>58785</v>
      </c>
      <c r="E11" s="151"/>
      <c r="F11" s="151"/>
      <c r="G11" s="151"/>
      <c r="H11" s="152"/>
      <c r="J11" s="95" t="s">
        <v>70</v>
      </c>
      <c r="K11" s="96">
        <v>12200</v>
      </c>
      <c r="L11" s="97" t="s">
        <v>363</v>
      </c>
    </row>
    <row r="12" spans="1:12">
      <c r="A12" s="102" t="s">
        <v>28</v>
      </c>
      <c r="B12" s="103">
        <v>2020</v>
      </c>
      <c r="C12" s="151">
        <v>1750777543</v>
      </c>
      <c r="D12" s="151">
        <v>365157</v>
      </c>
      <c r="E12" s="151"/>
      <c r="F12" s="151">
        <v>2489</v>
      </c>
      <c r="G12" s="151">
        <v>3467</v>
      </c>
      <c r="H12" s="152">
        <v>227</v>
      </c>
    </row>
    <row r="13" spans="1:12">
      <c r="A13" s="102"/>
      <c r="B13" s="103">
        <v>2021</v>
      </c>
      <c r="C13" s="151">
        <v>1486448081</v>
      </c>
      <c r="D13" s="151">
        <v>335396</v>
      </c>
      <c r="E13" s="151"/>
      <c r="F13" s="151">
        <v>539</v>
      </c>
      <c r="G13" s="151">
        <v>3989</v>
      </c>
      <c r="H13" s="152">
        <v>222</v>
      </c>
    </row>
    <row r="14" spans="1:12">
      <c r="A14" s="102" t="s">
        <v>364</v>
      </c>
      <c r="B14" s="103">
        <v>2020</v>
      </c>
      <c r="C14" s="151">
        <v>2073711388</v>
      </c>
      <c r="D14" s="151">
        <v>20923548</v>
      </c>
      <c r="E14" s="151"/>
      <c r="F14" s="151"/>
      <c r="G14" s="151"/>
      <c r="H14" s="152"/>
    </row>
    <row r="15" spans="1:12">
      <c r="A15" s="102"/>
      <c r="B15" s="103">
        <v>2021</v>
      </c>
      <c r="C15" s="151">
        <v>2031893657</v>
      </c>
      <c r="D15" s="151">
        <v>20166150</v>
      </c>
      <c r="E15" s="151"/>
      <c r="F15" s="151"/>
      <c r="G15" s="151"/>
      <c r="H15" s="152"/>
    </row>
    <row r="16" spans="1:12">
      <c r="A16" s="102" t="s">
        <v>30</v>
      </c>
      <c r="B16" s="103">
        <v>2020</v>
      </c>
      <c r="C16" s="151">
        <v>694052399</v>
      </c>
      <c r="D16" s="151"/>
      <c r="E16" s="151"/>
      <c r="F16" s="151"/>
      <c r="G16" s="151"/>
      <c r="H16" s="152"/>
    </row>
    <row r="17" spans="1:9">
      <c r="A17" s="102"/>
      <c r="B17" s="103">
        <v>2021</v>
      </c>
      <c r="C17" s="151">
        <v>841390463</v>
      </c>
      <c r="D17" s="151"/>
      <c r="E17" s="151"/>
      <c r="F17" s="151"/>
      <c r="G17" s="151"/>
      <c r="H17" s="152"/>
    </row>
    <row r="18" spans="1:9">
      <c r="A18" s="102" t="s">
        <v>31</v>
      </c>
      <c r="B18" s="103">
        <v>2020</v>
      </c>
      <c r="C18" s="151"/>
      <c r="D18" s="151">
        <v>619607</v>
      </c>
      <c r="E18" s="151"/>
      <c r="F18" s="151"/>
      <c r="G18" s="151"/>
      <c r="H18" s="152"/>
    </row>
    <row r="19" spans="1:9">
      <c r="A19" s="102"/>
      <c r="B19" s="103">
        <v>2021</v>
      </c>
      <c r="C19" s="151"/>
      <c r="D19" s="151">
        <v>615553</v>
      </c>
      <c r="E19" s="151"/>
      <c r="F19" s="151"/>
      <c r="G19" s="151"/>
      <c r="H19" s="152"/>
    </row>
    <row r="20" spans="1:9">
      <c r="A20" s="102" t="s">
        <v>32</v>
      </c>
      <c r="B20" s="103">
        <v>2020</v>
      </c>
      <c r="C20" s="151">
        <v>288674596</v>
      </c>
      <c r="D20" s="151">
        <v>26947</v>
      </c>
      <c r="E20" s="151"/>
      <c r="F20" s="151">
        <v>1147</v>
      </c>
      <c r="G20" s="151"/>
      <c r="H20" s="152"/>
    </row>
    <row r="21" spans="1:9">
      <c r="A21" s="102"/>
      <c r="B21" s="103">
        <v>2021</v>
      </c>
      <c r="C21" s="151">
        <v>326433473</v>
      </c>
      <c r="D21" s="151">
        <v>27630</v>
      </c>
      <c r="E21" s="151"/>
      <c r="F21" s="151">
        <v>6952</v>
      </c>
      <c r="G21" s="151"/>
      <c r="H21" s="152"/>
    </row>
    <row r="22" spans="1:9">
      <c r="A22" s="102" t="s">
        <v>33</v>
      </c>
      <c r="B22" s="103">
        <v>2020</v>
      </c>
      <c r="C22" s="151">
        <v>10469800</v>
      </c>
      <c r="D22" s="151"/>
      <c r="E22" s="151"/>
      <c r="F22" s="151"/>
      <c r="G22" s="151"/>
      <c r="H22" s="152"/>
    </row>
    <row r="23" spans="1:9">
      <c r="A23" s="104"/>
      <c r="B23" s="105">
        <v>2021</v>
      </c>
      <c r="C23" s="153">
        <v>11059585</v>
      </c>
      <c r="D23" s="153"/>
      <c r="E23" s="153"/>
      <c r="F23" s="153">
        <v>155</v>
      </c>
      <c r="G23" s="153"/>
      <c r="H23" s="154"/>
    </row>
    <row r="24" spans="1:9">
      <c r="C24" s="5"/>
      <c r="D24" s="5"/>
      <c r="E24" s="5"/>
      <c r="H24" s="5"/>
    </row>
    <row r="25" spans="1:9" ht="16.5">
      <c r="A25" s="89" t="s">
        <v>365</v>
      </c>
      <c r="B25" s="99"/>
      <c r="C25" s="5"/>
      <c r="D25" s="5"/>
      <c r="E25" s="5"/>
      <c r="F25" s="5"/>
      <c r="G25" s="5"/>
      <c r="H25" s="5"/>
    </row>
    <row r="26" spans="1:9" ht="29.1">
      <c r="A26" s="180" t="s">
        <v>366</v>
      </c>
      <c r="B26" s="181"/>
      <c r="C26" s="182"/>
      <c r="D26" s="182"/>
      <c r="E26" s="182"/>
      <c r="F26" s="183" t="s">
        <v>367</v>
      </c>
      <c r="G26" s="183" t="s">
        <v>367</v>
      </c>
      <c r="H26" s="182"/>
      <c r="I26" s="184"/>
    </row>
    <row r="27" spans="1:9" s="15" customFormat="1" ht="29.1">
      <c r="A27" s="185" t="s">
        <v>126</v>
      </c>
      <c r="B27" s="186" t="s">
        <v>359</v>
      </c>
      <c r="C27" s="186" t="s">
        <v>87</v>
      </c>
      <c r="D27" s="186" t="s">
        <v>58</v>
      </c>
      <c r="E27" s="186" t="s">
        <v>65</v>
      </c>
      <c r="F27" s="187" t="s">
        <v>53</v>
      </c>
      <c r="G27" s="187" t="s">
        <v>70</v>
      </c>
      <c r="H27" s="186" t="s">
        <v>75</v>
      </c>
      <c r="I27" s="188" t="s">
        <v>131</v>
      </c>
    </row>
    <row r="28" spans="1:9">
      <c r="A28" s="189" t="s">
        <v>25</v>
      </c>
      <c r="B28" s="1">
        <v>2020</v>
      </c>
      <c r="C28" s="5">
        <v>5107007837</v>
      </c>
      <c r="D28" s="5">
        <v>99436800</v>
      </c>
      <c r="E28" s="5">
        <v>18192602</v>
      </c>
      <c r="F28" s="71">
        <v>0</v>
      </c>
      <c r="G28" s="71">
        <v>0</v>
      </c>
      <c r="H28" s="5">
        <v>0</v>
      </c>
      <c r="I28" s="190">
        <f t="shared" ref="I28:I45" si="0">SUM(C28:H28)</f>
        <v>5224637239</v>
      </c>
    </row>
    <row r="29" spans="1:9">
      <c r="A29" s="189"/>
      <c r="B29" s="1">
        <v>2021</v>
      </c>
      <c r="C29" s="5">
        <v>4622246887</v>
      </c>
      <c r="D29" s="5">
        <v>63824525</v>
      </c>
      <c r="E29" s="5">
        <v>13097696</v>
      </c>
      <c r="F29" s="71">
        <v>0</v>
      </c>
      <c r="G29" s="71">
        <v>0</v>
      </c>
      <c r="H29" s="5">
        <v>0</v>
      </c>
      <c r="I29" s="190">
        <f t="shared" si="0"/>
        <v>4699169108</v>
      </c>
    </row>
    <row r="30" spans="1:9">
      <c r="A30" s="189" t="s">
        <v>26</v>
      </c>
      <c r="B30" s="1">
        <v>2020</v>
      </c>
      <c r="C30" s="5">
        <v>69717000</v>
      </c>
      <c r="D30" s="5">
        <v>0</v>
      </c>
      <c r="E30" s="5">
        <v>0</v>
      </c>
      <c r="F30" s="71">
        <v>0</v>
      </c>
      <c r="G30" s="71">
        <v>6600200</v>
      </c>
      <c r="H30" s="5">
        <v>0</v>
      </c>
      <c r="I30" s="190">
        <f t="shared" si="0"/>
        <v>76317200</v>
      </c>
    </row>
    <row r="31" spans="1:9">
      <c r="A31" s="189"/>
      <c r="B31" s="1">
        <v>2021</v>
      </c>
      <c r="C31" s="5">
        <v>61388065</v>
      </c>
      <c r="D31" s="5">
        <v>0</v>
      </c>
      <c r="E31" s="5">
        <v>0</v>
      </c>
      <c r="F31" s="71">
        <v>0</v>
      </c>
      <c r="G31" s="71">
        <v>7417600</v>
      </c>
      <c r="H31" s="5">
        <v>0</v>
      </c>
      <c r="I31" s="190">
        <f t="shared" si="0"/>
        <v>68805665</v>
      </c>
    </row>
    <row r="32" spans="1:9">
      <c r="A32" s="189" t="s">
        <v>27</v>
      </c>
      <c r="B32" s="1">
        <v>2020</v>
      </c>
      <c r="C32" s="5">
        <v>650223743</v>
      </c>
      <c r="D32" s="5">
        <v>569250</v>
      </c>
      <c r="E32" s="5">
        <v>0</v>
      </c>
      <c r="F32" s="71">
        <v>0</v>
      </c>
      <c r="G32" s="71">
        <v>0</v>
      </c>
      <c r="H32" s="5">
        <v>0</v>
      </c>
      <c r="I32" s="190">
        <f t="shared" si="0"/>
        <v>650792993</v>
      </c>
    </row>
    <row r="33" spans="1:9">
      <c r="A33" s="189"/>
      <c r="B33" s="1">
        <v>2021</v>
      </c>
      <c r="C33" s="5">
        <v>705866103</v>
      </c>
      <c r="D33" s="5">
        <v>1469625</v>
      </c>
      <c r="E33" s="5">
        <v>0</v>
      </c>
      <c r="F33" s="71">
        <v>0</v>
      </c>
      <c r="G33" s="71">
        <v>0</v>
      </c>
      <c r="H33" s="5">
        <v>0</v>
      </c>
      <c r="I33" s="190">
        <f t="shared" si="0"/>
        <v>707335728</v>
      </c>
    </row>
    <row r="34" spans="1:9">
      <c r="A34" s="189" t="s">
        <v>28</v>
      </c>
      <c r="B34" s="1">
        <v>2020</v>
      </c>
      <c r="C34" s="5">
        <v>1750777543</v>
      </c>
      <c r="D34" s="5">
        <v>9128925</v>
      </c>
      <c r="E34" s="5">
        <v>0</v>
      </c>
      <c r="F34" s="71">
        <v>36837200</v>
      </c>
      <c r="G34" s="71">
        <v>42297400</v>
      </c>
      <c r="H34" s="5">
        <v>5175600</v>
      </c>
      <c r="I34" s="190">
        <f t="shared" si="0"/>
        <v>1844216668</v>
      </c>
    </row>
    <row r="35" spans="1:9">
      <c r="A35" s="189"/>
      <c r="B35" s="1">
        <v>2021</v>
      </c>
      <c r="C35" s="5">
        <v>1486448081</v>
      </c>
      <c r="D35" s="5">
        <v>8384900</v>
      </c>
      <c r="E35" s="5">
        <v>0</v>
      </c>
      <c r="F35" s="71">
        <v>7977200</v>
      </c>
      <c r="G35" s="71">
        <v>48665800</v>
      </c>
      <c r="H35" s="5">
        <v>5061600</v>
      </c>
      <c r="I35" s="190">
        <f t="shared" si="0"/>
        <v>1556537581</v>
      </c>
    </row>
    <row r="36" spans="1:9">
      <c r="A36" s="189" t="s">
        <v>364</v>
      </c>
      <c r="B36" s="1">
        <v>2020</v>
      </c>
      <c r="C36" s="5">
        <v>2073711388</v>
      </c>
      <c r="D36" s="5">
        <v>523088700</v>
      </c>
      <c r="E36" s="5">
        <v>0</v>
      </c>
      <c r="F36" s="71">
        <v>0</v>
      </c>
      <c r="G36" s="71">
        <v>0</v>
      </c>
      <c r="H36" s="5">
        <v>0</v>
      </c>
      <c r="I36" s="190">
        <f t="shared" si="0"/>
        <v>2596800088</v>
      </c>
    </row>
    <row r="37" spans="1:9">
      <c r="A37" s="189"/>
      <c r="B37" s="1">
        <v>2021</v>
      </c>
      <c r="C37" s="5">
        <v>2031893657</v>
      </c>
      <c r="D37" s="5">
        <v>504153750</v>
      </c>
      <c r="E37" s="5">
        <v>0</v>
      </c>
      <c r="F37" s="71">
        <v>0</v>
      </c>
      <c r="G37" s="71">
        <v>0</v>
      </c>
      <c r="H37" s="5">
        <v>0</v>
      </c>
      <c r="I37" s="190">
        <f t="shared" si="0"/>
        <v>2536047407</v>
      </c>
    </row>
    <row r="38" spans="1:9">
      <c r="A38" s="189" t="s">
        <v>30</v>
      </c>
      <c r="B38" s="1">
        <v>2020</v>
      </c>
      <c r="C38" s="5">
        <v>694052399</v>
      </c>
      <c r="D38" s="5">
        <v>0</v>
      </c>
      <c r="E38" s="5">
        <v>0</v>
      </c>
      <c r="F38" s="71">
        <v>0</v>
      </c>
      <c r="G38" s="71">
        <v>0</v>
      </c>
      <c r="H38" s="5">
        <v>0</v>
      </c>
      <c r="I38" s="190">
        <f t="shared" si="0"/>
        <v>694052399</v>
      </c>
    </row>
    <row r="39" spans="1:9">
      <c r="A39" s="189"/>
      <c r="B39" s="1">
        <v>2021</v>
      </c>
      <c r="C39" s="5">
        <v>841390463</v>
      </c>
      <c r="D39" s="5">
        <v>0</v>
      </c>
      <c r="E39" s="5">
        <v>0</v>
      </c>
      <c r="F39" s="71">
        <v>0</v>
      </c>
      <c r="G39" s="71">
        <v>0</v>
      </c>
      <c r="H39" s="5">
        <v>0</v>
      </c>
      <c r="I39" s="190">
        <f t="shared" si="0"/>
        <v>841390463</v>
      </c>
    </row>
    <row r="40" spans="1:9">
      <c r="A40" s="189" t="s">
        <v>31</v>
      </c>
      <c r="B40" s="1">
        <v>2020</v>
      </c>
      <c r="C40" s="5"/>
      <c r="D40" s="5">
        <v>15490175</v>
      </c>
      <c r="E40" s="5">
        <v>0</v>
      </c>
      <c r="F40" s="71">
        <v>0</v>
      </c>
      <c r="G40" s="71">
        <v>0</v>
      </c>
      <c r="H40" s="5">
        <v>0</v>
      </c>
      <c r="I40" s="190">
        <f t="shared" si="0"/>
        <v>15490175</v>
      </c>
    </row>
    <row r="41" spans="1:9">
      <c r="A41" s="189"/>
      <c r="B41" s="1">
        <v>2021</v>
      </c>
      <c r="C41" s="5"/>
      <c r="D41" s="5">
        <v>15388825</v>
      </c>
      <c r="E41" s="5">
        <v>0</v>
      </c>
      <c r="F41" s="71">
        <v>0</v>
      </c>
      <c r="G41" s="71">
        <v>0</v>
      </c>
      <c r="H41" s="5">
        <v>0</v>
      </c>
      <c r="I41" s="190">
        <f t="shared" si="0"/>
        <v>15388825</v>
      </c>
    </row>
    <row r="42" spans="1:9">
      <c r="A42" s="189" t="s">
        <v>32</v>
      </c>
      <c r="B42" s="1">
        <v>2020</v>
      </c>
      <c r="C42" s="5">
        <v>288674596</v>
      </c>
      <c r="D42" s="5">
        <v>673675</v>
      </c>
      <c r="E42" s="5">
        <v>0</v>
      </c>
      <c r="F42" s="71">
        <v>16975600</v>
      </c>
      <c r="G42" s="71">
        <v>0</v>
      </c>
      <c r="H42" s="5">
        <v>0</v>
      </c>
      <c r="I42" s="190">
        <f t="shared" si="0"/>
        <v>306323871</v>
      </c>
    </row>
    <row r="43" spans="1:9">
      <c r="A43" s="189"/>
      <c r="B43" s="1">
        <v>2021</v>
      </c>
      <c r="C43" s="5">
        <v>326433473</v>
      </c>
      <c r="D43" s="5">
        <v>690750</v>
      </c>
      <c r="E43" s="5">
        <v>0</v>
      </c>
      <c r="F43" s="71">
        <v>102889600</v>
      </c>
      <c r="G43" s="71">
        <v>0</v>
      </c>
      <c r="H43" s="5">
        <v>0</v>
      </c>
      <c r="I43" s="190">
        <f t="shared" si="0"/>
        <v>430013823</v>
      </c>
    </row>
    <row r="44" spans="1:9">
      <c r="A44" s="189" t="s">
        <v>33</v>
      </c>
      <c r="B44" s="1">
        <v>2020</v>
      </c>
      <c r="C44" s="5">
        <v>10469800</v>
      </c>
      <c r="D44" s="5">
        <v>0</v>
      </c>
      <c r="E44" s="5">
        <v>0</v>
      </c>
      <c r="F44" s="71">
        <v>0</v>
      </c>
      <c r="G44" s="71">
        <v>0</v>
      </c>
      <c r="H44" s="5">
        <v>0</v>
      </c>
      <c r="I44" s="190">
        <f t="shared" si="0"/>
        <v>10469800</v>
      </c>
    </row>
    <row r="45" spans="1:9">
      <c r="A45" s="191"/>
      <c r="B45" s="192">
        <v>2021</v>
      </c>
      <c r="C45" s="193">
        <v>11059585</v>
      </c>
      <c r="D45" s="193">
        <v>0</v>
      </c>
      <c r="E45" s="193">
        <v>0</v>
      </c>
      <c r="F45" s="194">
        <v>2294000</v>
      </c>
      <c r="G45" s="194">
        <v>0</v>
      </c>
      <c r="H45" s="193">
        <v>0</v>
      </c>
      <c r="I45" s="195">
        <f t="shared" si="0"/>
        <v>13353585</v>
      </c>
    </row>
    <row r="53" spans="10:16">
      <c r="J53" s="5"/>
      <c r="K53" s="5"/>
      <c r="L53" s="5"/>
      <c r="M53" s="5"/>
      <c r="N53" s="5"/>
      <c r="O53" s="5"/>
    </row>
    <row r="54" spans="10:16">
      <c r="K54" s="81"/>
      <c r="L54" s="81"/>
      <c r="M54" s="81"/>
      <c r="N54" s="81"/>
      <c r="O54" s="81"/>
      <c r="P54" s="81"/>
    </row>
  </sheetData>
  <pageMargins left="0.7" right="0.7" top="0.75" bottom="0.75" header="0.3" footer="0.3"/>
  <pageSetup paperSize="0" orientation="portrait" horizontalDpi="0" verticalDpi="0" copie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99A1-E5BD-4D0A-BB44-2FA80A02EB20}">
  <sheetPr codeName="Sheet13">
    <tabColor theme="4" tint="0.79998168889431442"/>
  </sheetPr>
  <dimension ref="A1:E13"/>
  <sheetViews>
    <sheetView workbookViewId="0">
      <selection activeCell="I19" sqref="I19"/>
    </sheetView>
  </sheetViews>
  <sheetFormatPr defaultRowHeight="14.45"/>
  <cols>
    <col min="1" max="1" width="63.85546875" bestFit="1" customWidth="1"/>
    <col min="2" max="2" width="5" bestFit="1" customWidth="1"/>
    <col min="3" max="3" width="25.140625" bestFit="1" customWidth="1"/>
    <col min="4" max="4" width="22.7109375" bestFit="1" customWidth="1"/>
    <col min="5" max="5" width="20" bestFit="1" customWidth="1"/>
  </cols>
  <sheetData>
    <row r="1" spans="1:5">
      <c r="A1" s="14" t="s">
        <v>368</v>
      </c>
    </row>
    <row r="3" spans="1:5">
      <c r="A3" s="88" t="s">
        <v>341</v>
      </c>
    </row>
    <row r="4" spans="1:5">
      <c r="A4" s="76" t="s">
        <v>357</v>
      </c>
      <c r="B4" s="77"/>
      <c r="C4" s="77"/>
      <c r="D4" s="77"/>
      <c r="E4" s="78"/>
    </row>
    <row r="5" spans="1:5">
      <c r="A5" s="79" t="s">
        <v>126</v>
      </c>
      <c r="B5" s="44" t="s">
        <v>359</v>
      </c>
      <c r="C5" s="44" t="s">
        <v>53</v>
      </c>
      <c r="D5" s="44" t="s">
        <v>70</v>
      </c>
      <c r="E5" s="114" t="s">
        <v>75</v>
      </c>
    </row>
    <row r="6" spans="1:5">
      <c r="A6" s="80" t="s">
        <v>26</v>
      </c>
      <c r="B6">
        <v>2020</v>
      </c>
      <c r="C6" s="5"/>
      <c r="D6" s="5">
        <v>541</v>
      </c>
      <c r="E6" s="115"/>
    </row>
    <row r="7" spans="1:5">
      <c r="A7" s="80"/>
      <c r="B7">
        <v>2021</v>
      </c>
      <c r="C7" s="5"/>
      <c r="D7" s="5">
        <v>608</v>
      </c>
      <c r="E7" s="115"/>
    </row>
    <row r="8" spans="1:5">
      <c r="A8" s="80" t="s">
        <v>28</v>
      </c>
      <c r="B8">
        <v>2020</v>
      </c>
      <c r="C8" s="5">
        <v>2489</v>
      </c>
      <c r="D8" s="5">
        <v>3467</v>
      </c>
      <c r="E8" s="115">
        <v>227</v>
      </c>
    </row>
    <row r="9" spans="1:5">
      <c r="A9" s="80"/>
      <c r="B9">
        <v>2021</v>
      </c>
      <c r="C9" s="5">
        <v>539</v>
      </c>
      <c r="D9" s="5">
        <v>3989</v>
      </c>
      <c r="E9" s="115">
        <v>222</v>
      </c>
    </row>
    <row r="10" spans="1:5">
      <c r="A10" s="80" t="s">
        <v>32</v>
      </c>
      <c r="B10">
        <v>2020</v>
      </c>
      <c r="C10" s="5">
        <v>1147</v>
      </c>
      <c r="D10" s="5"/>
      <c r="E10" s="115"/>
    </row>
    <row r="11" spans="1:5">
      <c r="A11" s="80"/>
      <c r="B11">
        <v>2021</v>
      </c>
      <c r="C11" s="5">
        <v>7012</v>
      </c>
      <c r="D11" s="5"/>
      <c r="E11" s="115"/>
    </row>
    <row r="12" spans="1:5">
      <c r="A12" s="80" t="s">
        <v>33</v>
      </c>
      <c r="B12">
        <v>2020</v>
      </c>
      <c r="E12" s="155"/>
    </row>
    <row r="13" spans="1:5">
      <c r="A13" s="101"/>
      <c r="B13" s="116">
        <v>2021</v>
      </c>
      <c r="C13" s="116"/>
      <c r="D13" s="116">
        <v>155</v>
      </c>
      <c r="E13" s="156"/>
    </row>
  </sheetData>
  <pageMargins left="0.7" right="0.7" top="0.75" bottom="0.75" header="0.3" footer="0.3"/>
  <pageSetup paperSize="0" orientation="portrait" horizontalDpi="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B535-163B-4D6F-AD92-4F7780FBA63F}">
  <sheetPr codeName="Sheet14">
    <tabColor theme="4" tint="0.79998168889431442"/>
  </sheetPr>
  <dimension ref="A1:D21"/>
  <sheetViews>
    <sheetView workbookViewId="0"/>
  </sheetViews>
  <sheetFormatPr defaultRowHeight="14.45"/>
  <cols>
    <col min="1" max="1" width="63.85546875" bestFit="1" customWidth="1"/>
    <col min="2" max="2" width="9.42578125" customWidth="1"/>
    <col min="3" max="4" width="6.42578125" customWidth="1"/>
  </cols>
  <sheetData>
    <row r="1" spans="1:4">
      <c r="A1" s="14" t="s">
        <v>369</v>
      </c>
    </row>
    <row r="3" spans="1:4">
      <c r="A3" s="44" t="s">
        <v>126</v>
      </c>
      <c r="B3" s="44" t="s">
        <v>296</v>
      </c>
      <c r="C3" s="118" t="s">
        <v>370</v>
      </c>
      <c r="D3" s="117" t="s">
        <v>302</v>
      </c>
    </row>
    <row r="4" spans="1:4">
      <c r="A4" t="s">
        <v>25</v>
      </c>
      <c r="B4" t="s">
        <v>304</v>
      </c>
      <c r="C4" s="5">
        <v>102</v>
      </c>
      <c r="D4" s="5">
        <v>232</v>
      </c>
    </row>
    <row r="5" spans="1:4">
      <c r="B5" t="s">
        <v>371</v>
      </c>
      <c r="C5" s="5">
        <v>27</v>
      </c>
      <c r="D5" s="5">
        <v>153</v>
      </c>
    </row>
    <row r="6" spans="1:4">
      <c r="A6" t="s">
        <v>26</v>
      </c>
      <c r="B6" t="s">
        <v>304</v>
      </c>
      <c r="C6" s="5">
        <v>5</v>
      </c>
      <c r="D6" s="5">
        <v>94</v>
      </c>
    </row>
    <row r="7" spans="1:4">
      <c r="B7" t="s">
        <v>371</v>
      </c>
      <c r="C7" s="5"/>
      <c r="D7" s="5">
        <v>31</v>
      </c>
    </row>
    <row r="8" spans="1:4">
      <c r="A8" t="s">
        <v>27</v>
      </c>
      <c r="B8" t="s">
        <v>304</v>
      </c>
      <c r="C8" s="5">
        <v>41</v>
      </c>
      <c r="D8" s="5">
        <v>67</v>
      </c>
    </row>
    <row r="9" spans="1:4">
      <c r="B9" t="s">
        <v>371</v>
      </c>
      <c r="C9" s="5"/>
      <c r="D9" s="5"/>
    </row>
    <row r="10" spans="1:4">
      <c r="A10" t="s">
        <v>28</v>
      </c>
      <c r="B10" t="s">
        <v>304</v>
      </c>
      <c r="C10" s="5">
        <v>48</v>
      </c>
      <c r="D10" s="5">
        <v>224</v>
      </c>
    </row>
    <row r="11" spans="1:4">
      <c r="B11" t="s">
        <v>371</v>
      </c>
      <c r="C11" s="5">
        <v>31</v>
      </c>
      <c r="D11" s="5">
        <v>86</v>
      </c>
    </row>
    <row r="12" spans="1:4">
      <c r="A12" t="s">
        <v>364</v>
      </c>
      <c r="B12" t="s">
        <v>304</v>
      </c>
      <c r="C12" s="5">
        <v>181</v>
      </c>
      <c r="D12" s="5">
        <v>1856</v>
      </c>
    </row>
    <row r="13" spans="1:4">
      <c r="B13" t="s">
        <v>371</v>
      </c>
      <c r="C13" s="5">
        <v>1272</v>
      </c>
      <c r="D13" s="5">
        <v>1846</v>
      </c>
    </row>
    <row r="14" spans="1:4">
      <c r="A14" t="s">
        <v>30</v>
      </c>
      <c r="B14" t="s">
        <v>304</v>
      </c>
      <c r="C14" s="5">
        <v>45</v>
      </c>
      <c r="D14" s="5">
        <v>62</v>
      </c>
    </row>
    <row r="15" spans="1:4">
      <c r="B15" t="s">
        <v>371</v>
      </c>
      <c r="C15" s="5">
        <v>1</v>
      </c>
      <c r="D15" s="5">
        <v>40</v>
      </c>
    </row>
    <row r="16" spans="1:4">
      <c r="A16" t="s">
        <v>31</v>
      </c>
      <c r="B16" t="s">
        <v>304</v>
      </c>
      <c r="C16" s="5">
        <v>139</v>
      </c>
      <c r="D16" s="5">
        <v>286</v>
      </c>
    </row>
    <row r="17" spans="1:4">
      <c r="B17" t="s">
        <v>371</v>
      </c>
      <c r="C17" s="5">
        <v>914</v>
      </c>
      <c r="D17" s="5">
        <v>374</v>
      </c>
    </row>
    <row r="18" spans="1:4">
      <c r="A18" t="s">
        <v>32</v>
      </c>
      <c r="B18" t="s">
        <v>304</v>
      </c>
      <c r="C18" s="5">
        <v>15</v>
      </c>
      <c r="D18" s="5">
        <v>239</v>
      </c>
    </row>
    <row r="19" spans="1:4">
      <c r="B19" t="s">
        <v>371</v>
      </c>
      <c r="C19" s="5">
        <v>18</v>
      </c>
      <c r="D19" s="5">
        <v>78</v>
      </c>
    </row>
    <row r="20" spans="1:4">
      <c r="A20" t="s">
        <v>33</v>
      </c>
      <c r="B20" t="s">
        <v>304</v>
      </c>
      <c r="C20" s="5">
        <v>9</v>
      </c>
      <c r="D20" s="5">
        <v>38</v>
      </c>
    </row>
    <row r="21" spans="1:4">
      <c r="B21" t="s">
        <v>371</v>
      </c>
      <c r="C21" s="5"/>
      <c r="D21" s="5">
        <v>2</v>
      </c>
    </row>
  </sheetData>
  <pageMargins left="0.7" right="0.7" top="0.75" bottom="0.75" header="0.3" footer="0.3"/>
  <pageSetup paperSize="0" orientation="portrait" horizontalDpi="0" verticalDpi="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L50"/>
  <sheetViews>
    <sheetView workbookViewId="0">
      <selection activeCell="C4" sqref="C4"/>
    </sheetView>
  </sheetViews>
  <sheetFormatPr defaultRowHeight="14.45"/>
  <cols>
    <col min="1" max="1" width="47.5703125" bestFit="1" customWidth="1"/>
    <col min="2" max="2" width="12.5703125" bestFit="1" customWidth="1"/>
    <col min="3" max="3" width="11.5703125" customWidth="1"/>
    <col min="4" max="7" width="10.5703125" customWidth="1"/>
    <col min="8" max="8" width="11.140625" bestFit="1" customWidth="1"/>
    <col min="9" max="12" width="10.5703125" customWidth="1"/>
  </cols>
  <sheetData>
    <row r="1" spans="1:12">
      <c r="A1" s="14" t="s">
        <v>21</v>
      </c>
    </row>
    <row r="2" spans="1:12" ht="15" thickBot="1"/>
    <row r="3" spans="1:12" ht="104.45" thickBot="1">
      <c r="A3" s="2" t="s">
        <v>22</v>
      </c>
      <c r="B3" s="3" t="s">
        <v>23</v>
      </c>
      <c r="C3" s="11" t="s">
        <v>24</v>
      </c>
      <c r="D3" s="12" t="s">
        <v>25</v>
      </c>
      <c r="E3" s="13" t="s">
        <v>26</v>
      </c>
      <c r="F3" s="12" t="s">
        <v>27</v>
      </c>
      <c r="G3" s="13" t="s">
        <v>28</v>
      </c>
      <c r="H3" s="12" t="s">
        <v>29</v>
      </c>
      <c r="I3" s="13" t="s">
        <v>30</v>
      </c>
      <c r="J3" s="12" t="s">
        <v>31</v>
      </c>
      <c r="K3" s="13" t="s">
        <v>32</v>
      </c>
      <c r="L3" s="12" t="s">
        <v>33</v>
      </c>
    </row>
    <row r="4" spans="1:12" ht="15" thickBot="1">
      <c r="A4" s="19" t="s">
        <v>34</v>
      </c>
      <c r="B4" s="53">
        <v>1000</v>
      </c>
      <c r="C4" s="200">
        <f>SUM(D4:L4)</f>
        <v>924430.84527692304</v>
      </c>
      <c r="D4" s="6"/>
      <c r="E4" s="7"/>
      <c r="F4" s="8">
        <v>63259</v>
      </c>
      <c r="G4" s="10">
        <v>3865</v>
      </c>
      <c r="H4" s="8">
        <v>18228</v>
      </c>
      <c r="I4" s="10">
        <v>1752</v>
      </c>
      <c r="J4" s="8">
        <v>837326.84527692304</v>
      </c>
      <c r="K4" s="7"/>
      <c r="L4" s="6"/>
    </row>
    <row r="5" spans="1:12" ht="15" thickBot="1">
      <c r="A5" s="19" t="s">
        <v>35</v>
      </c>
      <c r="B5" s="54">
        <v>1</v>
      </c>
      <c r="C5" s="199">
        <f t="shared" ref="C5:C50" si="0">SUM(D5:L5)</f>
        <v>81.716999999999999</v>
      </c>
      <c r="D5" s="196">
        <v>2.3140000000000001</v>
      </c>
      <c r="E5" s="7"/>
      <c r="F5" s="25">
        <v>2.02</v>
      </c>
      <c r="G5" s="7"/>
      <c r="H5" s="197">
        <v>10.042999999999999</v>
      </c>
      <c r="I5" s="159">
        <v>67.34</v>
      </c>
      <c r="J5" s="6"/>
      <c r="K5" s="7"/>
      <c r="L5" s="6"/>
    </row>
    <row r="6" spans="1:12" ht="15" thickBot="1">
      <c r="A6" s="19" t="s">
        <v>36</v>
      </c>
      <c r="B6" s="54">
        <v>1</v>
      </c>
      <c r="C6" s="199">
        <f t="shared" si="0"/>
        <v>96.14500000000001</v>
      </c>
      <c r="D6" s="6"/>
      <c r="E6" s="7"/>
      <c r="F6" s="25">
        <v>31.2</v>
      </c>
      <c r="G6" s="7"/>
      <c r="H6" s="25">
        <v>3.855</v>
      </c>
      <c r="I6" s="159">
        <v>61.09</v>
      </c>
      <c r="J6" s="6"/>
      <c r="K6" s="7"/>
      <c r="L6" s="6"/>
    </row>
    <row r="7" spans="1:12" ht="15" thickBot="1">
      <c r="A7" s="19" t="s">
        <v>37</v>
      </c>
      <c r="B7" s="53">
        <v>1000</v>
      </c>
      <c r="C7" s="200">
        <f t="shared" si="0"/>
        <v>96026.759166825796</v>
      </c>
      <c r="D7" s="8">
        <v>42055.5</v>
      </c>
      <c r="E7" s="7"/>
      <c r="F7" s="6"/>
      <c r="G7" s="10">
        <v>53971.259166825803</v>
      </c>
      <c r="H7" s="6"/>
      <c r="I7" s="7"/>
      <c r="J7" s="6"/>
      <c r="K7" s="7"/>
      <c r="L7" s="6"/>
    </row>
    <row r="8" spans="1:12" ht="15" thickBot="1">
      <c r="A8" s="19" t="s">
        <v>38</v>
      </c>
      <c r="B8" s="54">
        <v>100</v>
      </c>
      <c r="C8" s="200">
        <f t="shared" si="0"/>
        <v>43942.755510474199</v>
      </c>
      <c r="D8" s="8">
        <v>12696</v>
      </c>
      <c r="E8" s="7"/>
      <c r="F8" s="6"/>
      <c r="G8" s="10">
        <v>31246.755510474199</v>
      </c>
      <c r="H8" s="6"/>
      <c r="I8" s="7"/>
      <c r="J8" s="6"/>
      <c r="K8" s="7"/>
      <c r="L8" s="6"/>
    </row>
    <row r="9" spans="1:12" ht="15" thickBot="1">
      <c r="A9" s="19" t="s">
        <v>39</v>
      </c>
      <c r="B9" s="54">
        <v>1</v>
      </c>
      <c r="C9" s="199">
        <f t="shared" si="0"/>
        <v>37.410000000000004</v>
      </c>
      <c r="D9" s="6"/>
      <c r="E9" s="9"/>
      <c r="F9" s="25">
        <v>1.3</v>
      </c>
      <c r="G9" s="7"/>
      <c r="H9" s="25">
        <v>25.69</v>
      </c>
      <c r="I9" s="9">
        <v>10.42</v>
      </c>
      <c r="J9" s="6"/>
      <c r="K9" s="7"/>
      <c r="L9" s="6"/>
    </row>
    <row r="10" spans="1:12" ht="15" thickBot="1">
      <c r="A10" s="55" t="s">
        <v>40</v>
      </c>
      <c r="B10" s="54" t="s">
        <v>41</v>
      </c>
      <c r="C10" s="201">
        <f t="shared" si="0"/>
        <v>10087976.285311289</v>
      </c>
      <c r="D10" s="53">
        <v>4611913.8582369601</v>
      </c>
      <c r="E10" s="56">
        <v>61388.065353028498</v>
      </c>
      <c r="F10" s="53">
        <v>715866.103</v>
      </c>
      <c r="G10" s="56">
        <v>1488031.08071942</v>
      </c>
      <c r="H10" s="53">
        <v>2031893.65727188</v>
      </c>
      <c r="I10" s="56">
        <v>841390.46311000001</v>
      </c>
      <c r="J10" s="6"/>
      <c r="K10" s="56">
        <v>326433.47262000002</v>
      </c>
      <c r="L10" s="53">
        <v>11059.584999999999</v>
      </c>
    </row>
    <row r="11" spans="1:12" ht="15" thickBot="1">
      <c r="A11" s="19" t="s">
        <v>42</v>
      </c>
      <c r="B11" s="53">
        <v>100000</v>
      </c>
      <c r="C11" s="200">
        <f t="shared" si="0"/>
        <v>10116853.201804079</v>
      </c>
      <c r="D11" s="8">
        <v>4191008.9999734201</v>
      </c>
      <c r="E11" s="7"/>
      <c r="F11" s="8">
        <v>3276460</v>
      </c>
      <c r="G11" s="10">
        <v>467359.32448665902</v>
      </c>
      <c r="H11" s="8">
        <v>1300474.8773439999</v>
      </c>
      <c r="I11" s="10">
        <v>762979</v>
      </c>
      <c r="J11" s="6"/>
      <c r="K11" s="10">
        <v>118571</v>
      </c>
      <c r="L11" s="6"/>
    </row>
    <row r="12" spans="1:12" ht="15" thickBot="1">
      <c r="A12" s="19" t="s">
        <v>43</v>
      </c>
      <c r="B12" s="53">
        <v>10000</v>
      </c>
      <c r="C12" s="200">
        <f t="shared" si="0"/>
        <v>40915</v>
      </c>
      <c r="D12" s="6"/>
      <c r="E12" s="7"/>
      <c r="F12" s="6"/>
      <c r="G12" s="7"/>
      <c r="H12" s="8">
        <v>25048</v>
      </c>
      <c r="I12" s="10">
        <v>15867</v>
      </c>
      <c r="J12" s="6"/>
      <c r="K12" s="7"/>
      <c r="L12" s="6"/>
    </row>
    <row r="13" spans="1:12" ht="15" thickBot="1">
      <c r="A13" s="19" t="s">
        <v>44</v>
      </c>
      <c r="B13" s="54">
        <v>1</v>
      </c>
      <c r="C13" s="200">
        <f t="shared" si="0"/>
        <v>322.79000000000002</v>
      </c>
      <c r="D13" s="6"/>
      <c r="E13" s="7"/>
      <c r="F13" s="6"/>
      <c r="G13" s="7"/>
      <c r="H13" s="25">
        <v>322.79000000000002</v>
      </c>
      <c r="I13" s="7"/>
      <c r="J13" s="6"/>
      <c r="K13" s="7"/>
      <c r="L13" s="6"/>
    </row>
    <row r="14" spans="1:12" ht="15" thickBot="1">
      <c r="A14" s="19" t="s">
        <v>45</v>
      </c>
      <c r="B14" s="54">
        <v>10</v>
      </c>
      <c r="C14" s="200">
        <f t="shared" si="0"/>
        <v>198.35500000000002</v>
      </c>
      <c r="D14" s="6"/>
      <c r="E14" s="9"/>
      <c r="F14" s="197">
        <v>16.260000000000002</v>
      </c>
      <c r="G14" s="7"/>
      <c r="H14" s="197">
        <v>27.475000000000001</v>
      </c>
      <c r="I14" s="160">
        <v>154.62</v>
      </c>
      <c r="J14" s="6"/>
      <c r="K14" s="7"/>
      <c r="L14" s="6"/>
    </row>
    <row r="15" spans="1:12" ht="15" thickBot="1">
      <c r="A15" s="19" t="s">
        <v>46</v>
      </c>
      <c r="B15" s="54">
        <v>10</v>
      </c>
      <c r="C15" s="200">
        <f t="shared" si="0"/>
        <v>157.48000000000002</v>
      </c>
      <c r="D15" s="6"/>
      <c r="E15" s="7"/>
      <c r="F15" s="197">
        <v>21.74</v>
      </c>
      <c r="G15" s="7"/>
      <c r="H15" s="25">
        <v>17.7</v>
      </c>
      <c r="I15" s="9">
        <v>118.04</v>
      </c>
      <c r="J15" s="6"/>
      <c r="K15" s="7"/>
      <c r="L15" s="6"/>
    </row>
    <row r="16" spans="1:12" ht="15" thickBot="1">
      <c r="A16" s="19" t="s">
        <v>47</v>
      </c>
      <c r="B16" s="54">
        <v>1.0000000000000001E-5</v>
      </c>
      <c r="C16" s="203">
        <f t="shared" si="0"/>
        <v>2.72E-4</v>
      </c>
      <c r="D16" s="6"/>
      <c r="E16" s="7"/>
      <c r="F16" s="6"/>
      <c r="G16" s="7"/>
      <c r="H16" s="25">
        <v>4.1E-5</v>
      </c>
      <c r="I16" s="9">
        <v>2.31E-4</v>
      </c>
      <c r="J16" s="6"/>
      <c r="K16" s="7"/>
      <c r="L16" s="6"/>
    </row>
    <row r="17" spans="1:12" ht="15" thickBot="1">
      <c r="A17" s="19" t="s">
        <v>48</v>
      </c>
      <c r="B17" s="54">
        <v>1.0000000000000001E-5</v>
      </c>
      <c r="C17" s="203">
        <f t="shared" si="0"/>
        <v>2.2900000000000001E-4</v>
      </c>
      <c r="D17" s="6"/>
      <c r="E17" s="7"/>
      <c r="F17" s="6"/>
      <c r="G17" s="7"/>
      <c r="H17" s="25">
        <v>2.8E-5</v>
      </c>
      <c r="I17" s="9">
        <v>2.0100000000000001E-4</v>
      </c>
      <c r="J17" s="6"/>
      <c r="K17" s="7"/>
      <c r="L17" s="6"/>
    </row>
    <row r="18" spans="1:12" ht="15" thickBot="1">
      <c r="A18" s="19" t="s">
        <v>49</v>
      </c>
      <c r="B18" s="54">
        <v>100</v>
      </c>
      <c r="C18" s="200">
        <f t="shared" si="0"/>
        <v>551</v>
      </c>
      <c r="D18" s="6"/>
      <c r="E18" s="7"/>
      <c r="F18" s="6"/>
      <c r="G18" s="9">
        <v>551</v>
      </c>
      <c r="H18" s="6"/>
      <c r="I18" s="7"/>
      <c r="J18" s="6"/>
      <c r="K18" s="7"/>
      <c r="L18" s="6"/>
    </row>
    <row r="19" spans="1:12" ht="15" thickBot="1">
      <c r="A19" s="19" t="s">
        <v>50</v>
      </c>
      <c r="B19" s="53">
        <v>1000</v>
      </c>
      <c r="C19" s="200">
        <f t="shared" si="0"/>
        <v>21707.393183653101</v>
      </c>
      <c r="D19" s="6"/>
      <c r="E19" s="10">
        <v>20287.393183653101</v>
      </c>
      <c r="F19" s="6">
        <v>1420</v>
      </c>
      <c r="G19" s="7"/>
      <c r="H19" s="6"/>
      <c r="I19" s="7"/>
      <c r="J19" s="6"/>
      <c r="K19" s="7"/>
      <c r="L19" s="6"/>
    </row>
    <row r="20" spans="1:12" ht="15" thickBot="1">
      <c r="A20" s="19" t="s">
        <v>51</v>
      </c>
      <c r="B20" s="54">
        <v>10</v>
      </c>
      <c r="C20" s="200">
        <f t="shared" si="0"/>
        <v>176361.31</v>
      </c>
      <c r="D20" s="6"/>
      <c r="E20" s="7"/>
      <c r="F20" s="25">
        <v>1613</v>
      </c>
      <c r="G20" s="159">
        <v>39.31</v>
      </c>
      <c r="H20" s="6"/>
      <c r="I20" s="10">
        <v>174709</v>
      </c>
      <c r="J20" s="6"/>
      <c r="K20" s="7"/>
      <c r="L20" s="6"/>
    </row>
    <row r="21" spans="1:12" ht="15" thickBot="1">
      <c r="A21" s="19" t="s">
        <v>52</v>
      </c>
      <c r="B21" s="54">
        <v>1</v>
      </c>
      <c r="C21" s="200">
        <f t="shared" si="0"/>
        <v>199.2</v>
      </c>
      <c r="D21" s="6"/>
      <c r="E21" s="7"/>
      <c r="F21" s="6"/>
      <c r="G21" s="9"/>
      <c r="H21" s="25">
        <v>199.2</v>
      </c>
      <c r="I21" s="7"/>
      <c r="J21" s="6"/>
      <c r="K21" s="9"/>
      <c r="L21" s="6"/>
    </row>
    <row r="22" spans="1:12" ht="15" thickBot="1">
      <c r="A22" s="19" t="s">
        <v>53</v>
      </c>
      <c r="B22" s="54">
        <v>100</v>
      </c>
      <c r="C22" s="200">
        <f t="shared" si="0"/>
        <v>7645.85</v>
      </c>
      <c r="D22" s="6"/>
      <c r="E22" s="7"/>
      <c r="F22" s="6"/>
      <c r="G22" s="10">
        <v>538.75</v>
      </c>
      <c r="H22" s="6"/>
      <c r="I22" s="7"/>
      <c r="J22" s="6"/>
      <c r="K22" s="10">
        <v>6952.1</v>
      </c>
      <c r="L22" s="6">
        <v>155</v>
      </c>
    </row>
    <row r="23" spans="1:12" ht="15" thickBot="1">
      <c r="A23" s="19" t="s">
        <v>54</v>
      </c>
      <c r="B23" s="53">
        <v>10000</v>
      </c>
      <c r="C23" s="200">
        <f t="shared" si="0"/>
        <v>47848</v>
      </c>
      <c r="D23" s="6"/>
      <c r="E23" s="7"/>
      <c r="F23" s="6"/>
      <c r="G23" s="7"/>
      <c r="H23" s="8">
        <v>47848</v>
      </c>
      <c r="I23" s="7"/>
      <c r="J23" s="6"/>
      <c r="K23" s="7"/>
      <c r="L23" s="6"/>
    </row>
    <row r="24" spans="1:12" ht="15" thickBot="1">
      <c r="A24" s="19" t="s">
        <v>55</v>
      </c>
      <c r="B24" s="54">
        <v>100</v>
      </c>
      <c r="C24" s="200">
        <f t="shared" si="0"/>
        <v>1507.2</v>
      </c>
      <c r="D24" s="6"/>
      <c r="E24" s="7"/>
      <c r="F24" s="25"/>
      <c r="G24" s="7"/>
      <c r="H24" s="6"/>
      <c r="I24" s="160">
        <v>1507.2</v>
      </c>
      <c r="J24" s="6"/>
      <c r="K24" s="7"/>
      <c r="L24" s="6"/>
    </row>
    <row r="25" spans="1:12" ht="15" thickBot="1">
      <c r="A25" s="19" t="s">
        <v>56</v>
      </c>
      <c r="B25" s="54">
        <v>10</v>
      </c>
      <c r="C25" s="200">
        <f t="shared" si="0"/>
        <v>190.91</v>
      </c>
      <c r="D25" s="6"/>
      <c r="E25" s="7"/>
      <c r="F25" s="25">
        <v>34.57</v>
      </c>
      <c r="G25" s="7"/>
      <c r="H25" s="25">
        <v>122.1</v>
      </c>
      <c r="I25" s="159">
        <v>34.24</v>
      </c>
      <c r="J25" s="6"/>
      <c r="K25" s="7"/>
      <c r="L25" s="6"/>
    </row>
    <row r="26" spans="1:12" ht="15" thickBot="1">
      <c r="A26" s="19" t="s">
        <v>57</v>
      </c>
      <c r="B26" s="54">
        <v>1</v>
      </c>
      <c r="C26" s="200">
        <f t="shared" si="0"/>
        <v>10.95</v>
      </c>
      <c r="D26" s="6"/>
      <c r="E26" s="7"/>
      <c r="F26" s="6"/>
      <c r="G26" s="7"/>
      <c r="H26" s="25">
        <v>5.25</v>
      </c>
      <c r="I26" s="198">
        <v>5.7</v>
      </c>
      <c r="J26" s="6"/>
      <c r="K26" s="7"/>
      <c r="L26" s="6"/>
    </row>
    <row r="27" spans="1:12" ht="15" thickBot="1">
      <c r="A27" s="19" t="s">
        <v>58</v>
      </c>
      <c r="B27" s="53">
        <v>10000</v>
      </c>
      <c r="C27" s="200">
        <f t="shared" si="0"/>
        <v>23719795.898391325</v>
      </c>
      <c r="D27" s="8">
        <v>2552980.5271629002</v>
      </c>
      <c r="E27" s="7"/>
      <c r="F27" s="8">
        <v>22770</v>
      </c>
      <c r="G27" s="10">
        <v>335395.70922842401</v>
      </c>
      <c r="H27" s="8">
        <v>20166149.960000001</v>
      </c>
      <c r="I27" s="7"/>
      <c r="J27" s="8">
        <v>615552.70200000005</v>
      </c>
      <c r="K27" s="10">
        <v>26947</v>
      </c>
      <c r="L27" s="6"/>
    </row>
    <row r="28" spans="1:12" ht="15" thickBot="1">
      <c r="A28" s="19" t="s">
        <v>59</v>
      </c>
      <c r="B28" s="53">
        <v>1000</v>
      </c>
      <c r="C28" s="200">
        <f t="shared" si="0"/>
        <v>15730</v>
      </c>
      <c r="D28" s="6"/>
      <c r="E28" s="7"/>
      <c r="F28" s="6"/>
      <c r="G28" s="10">
        <v>15730</v>
      </c>
      <c r="H28" s="6"/>
      <c r="I28" s="7"/>
      <c r="J28" s="6"/>
      <c r="K28" s="7"/>
      <c r="L28" s="6"/>
    </row>
    <row r="29" spans="1:12" ht="15" thickBot="1">
      <c r="A29" s="19" t="s">
        <v>60</v>
      </c>
      <c r="B29" s="54">
        <v>10</v>
      </c>
      <c r="C29" s="200">
        <f t="shared" si="0"/>
        <v>50.2</v>
      </c>
      <c r="D29" s="6"/>
      <c r="E29" s="7"/>
      <c r="F29" s="6"/>
      <c r="G29" s="7"/>
      <c r="H29" s="25">
        <v>50.2</v>
      </c>
      <c r="I29" s="7"/>
      <c r="J29" s="6"/>
      <c r="K29" s="7"/>
      <c r="L29" s="6"/>
    </row>
    <row r="30" spans="1:12" ht="15" thickBot="1">
      <c r="A30" s="19" t="s">
        <v>61</v>
      </c>
      <c r="B30" s="53">
        <v>1000</v>
      </c>
      <c r="C30" s="200">
        <f t="shared" si="0"/>
        <v>122556.909513804</v>
      </c>
      <c r="D30" s="6"/>
      <c r="E30" s="7"/>
      <c r="F30" s="6"/>
      <c r="G30" s="10">
        <v>122556.909513804</v>
      </c>
      <c r="H30" s="6"/>
      <c r="I30" s="7"/>
      <c r="J30" s="6"/>
      <c r="K30" s="7"/>
      <c r="L30" s="6"/>
    </row>
    <row r="31" spans="1:12" ht="15" thickBot="1">
      <c r="A31" s="19" t="s">
        <v>62</v>
      </c>
      <c r="B31" s="54">
        <v>100</v>
      </c>
      <c r="C31" s="200">
        <f t="shared" si="0"/>
        <v>271.51</v>
      </c>
      <c r="D31" s="6"/>
      <c r="E31" s="7"/>
      <c r="F31" s="25">
        <v>271.51</v>
      </c>
      <c r="G31" s="7"/>
      <c r="H31" s="6"/>
      <c r="I31" s="7"/>
      <c r="J31" s="6"/>
      <c r="K31" s="7"/>
      <c r="L31" s="6"/>
    </row>
    <row r="32" spans="1:12" ht="15" thickBot="1">
      <c r="A32" s="19" t="s">
        <v>63</v>
      </c>
      <c r="B32" s="54">
        <v>10</v>
      </c>
      <c r="C32" s="200">
        <f t="shared" si="0"/>
        <v>200.374</v>
      </c>
      <c r="D32" s="197">
        <v>37.984000000000002</v>
      </c>
      <c r="E32" s="7"/>
      <c r="F32" s="197">
        <v>36.119999999999997</v>
      </c>
      <c r="G32" s="7"/>
      <c r="H32" s="6">
        <v>116</v>
      </c>
      <c r="I32" s="9">
        <v>10.27</v>
      </c>
      <c r="J32" s="6"/>
      <c r="K32" s="7"/>
      <c r="L32" s="6"/>
    </row>
    <row r="33" spans="1:12" ht="15.6" thickBot="1">
      <c r="A33" s="19" t="s">
        <v>64</v>
      </c>
      <c r="B33" s="53">
        <v>100000</v>
      </c>
      <c r="C33" s="200">
        <f t="shared" si="0"/>
        <v>11858259.383272689</v>
      </c>
      <c r="D33" s="8">
        <v>6727334.6064323001</v>
      </c>
      <c r="E33" s="7"/>
      <c r="F33" s="8">
        <v>1255729.04</v>
      </c>
      <c r="G33" s="10">
        <v>2076772.35684039</v>
      </c>
      <c r="H33" s="8">
        <v>1002454.18</v>
      </c>
      <c r="I33" s="10">
        <v>690307.2</v>
      </c>
      <c r="J33" s="6"/>
      <c r="K33" s="10">
        <v>105662</v>
      </c>
      <c r="L33" s="6"/>
    </row>
    <row r="34" spans="1:12" ht="15" thickBot="1">
      <c r="A34" s="19" t="s">
        <v>65</v>
      </c>
      <c r="B34" s="53">
        <v>10000</v>
      </c>
      <c r="C34" s="200">
        <f t="shared" si="0"/>
        <v>43951.69</v>
      </c>
      <c r="D34" s="8">
        <v>43951.69</v>
      </c>
      <c r="E34" s="7"/>
      <c r="F34" s="6"/>
      <c r="G34" s="7"/>
      <c r="H34" s="6"/>
      <c r="I34" s="7"/>
      <c r="J34" s="6"/>
      <c r="K34" s="7"/>
      <c r="L34" s="6"/>
    </row>
    <row r="35" spans="1:12" ht="15" thickBot="1">
      <c r="A35" s="19" t="s">
        <v>66</v>
      </c>
      <c r="B35" s="53">
        <v>10000</v>
      </c>
      <c r="C35" s="200">
        <f t="shared" si="0"/>
        <v>21306326.315414339</v>
      </c>
      <c r="D35" s="158">
        <v>8866293.4325085692</v>
      </c>
      <c r="E35" s="7"/>
      <c r="F35" s="8">
        <v>71973</v>
      </c>
      <c r="G35" s="10">
        <v>3246587.5726057701</v>
      </c>
      <c r="H35" s="6"/>
      <c r="I35" s="10">
        <v>586817.9</v>
      </c>
      <c r="J35" s="6"/>
      <c r="K35" s="10">
        <v>8173176.0103000002</v>
      </c>
      <c r="L35" s="8">
        <v>361478.40000000002</v>
      </c>
    </row>
    <row r="36" spans="1:12">
      <c r="A36" s="19" t="s">
        <v>67</v>
      </c>
      <c r="B36" s="53">
        <v>10000</v>
      </c>
      <c r="C36" s="200">
        <f t="shared" si="0"/>
        <v>690988.08297265554</v>
      </c>
      <c r="D36" s="8">
        <v>107440</v>
      </c>
      <c r="E36" s="10">
        <v>21965.8829726556</v>
      </c>
      <c r="F36" s="8">
        <v>324449</v>
      </c>
      <c r="G36" s="10">
        <v>60155</v>
      </c>
      <c r="H36" s="8">
        <v>22493</v>
      </c>
      <c r="I36" s="7"/>
      <c r="J36" s="8">
        <v>154485.20000000001</v>
      </c>
      <c r="K36" s="7"/>
      <c r="L36" s="6"/>
    </row>
    <row r="37" spans="1:12" ht="15" thickBot="1">
      <c r="A37" s="19" t="s">
        <v>68</v>
      </c>
      <c r="B37" s="53">
        <v>50000</v>
      </c>
      <c r="C37" s="200">
        <f t="shared" si="0"/>
        <v>423056.11592575058</v>
      </c>
      <c r="D37" s="6"/>
      <c r="E37" s="7"/>
      <c r="F37" s="8"/>
      <c r="G37" s="10">
        <v>79355.115925750593</v>
      </c>
      <c r="H37" s="6"/>
      <c r="I37" s="10">
        <v>64097</v>
      </c>
      <c r="J37" s="8">
        <v>279604</v>
      </c>
      <c r="K37" s="7"/>
      <c r="L37" s="6"/>
    </row>
    <row r="38" spans="1:12" ht="15" thickBot="1">
      <c r="A38" s="19" t="s">
        <v>69</v>
      </c>
      <c r="B38" s="53">
        <v>1000</v>
      </c>
      <c r="C38" s="200">
        <f t="shared" si="0"/>
        <v>6774.6</v>
      </c>
      <c r="D38" s="8">
        <v>3225</v>
      </c>
      <c r="E38" s="7"/>
      <c r="F38" s="8">
        <v>3549.6</v>
      </c>
      <c r="G38" s="7"/>
      <c r="H38" s="8"/>
      <c r="I38" s="7"/>
      <c r="J38" s="6"/>
      <c r="K38" s="7"/>
      <c r="L38" s="6"/>
    </row>
    <row r="39" spans="1:12" ht="15" thickBot="1">
      <c r="A39" s="19" t="s">
        <v>70</v>
      </c>
      <c r="B39" s="54">
        <v>10</v>
      </c>
      <c r="C39" s="200">
        <f t="shared" si="0"/>
        <v>4597.24</v>
      </c>
      <c r="D39" s="6"/>
      <c r="E39" s="9">
        <v>608</v>
      </c>
      <c r="F39" s="6"/>
      <c r="G39" s="10">
        <v>3989.24</v>
      </c>
      <c r="H39" s="6"/>
      <c r="I39" s="7"/>
      <c r="J39" s="6"/>
      <c r="K39" s="7"/>
      <c r="L39" s="6"/>
    </row>
    <row r="40" spans="1:12" ht="15" thickBot="1">
      <c r="A40" s="19" t="s">
        <v>71</v>
      </c>
      <c r="B40" s="54">
        <v>10</v>
      </c>
      <c r="C40" s="200">
        <f t="shared" si="0"/>
        <v>681</v>
      </c>
      <c r="D40" s="6"/>
      <c r="E40" s="7"/>
      <c r="F40" s="25">
        <v>681</v>
      </c>
      <c r="G40" s="7"/>
      <c r="H40" s="6"/>
      <c r="I40" s="7"/>
      <c r="J40" s="6"/>
      <c r="K40" s="7"/>
      <c r="L40" s="6"/>
    </row>
    <row r="41" spans="1:12" ht="15" thickBot="1">
      <c r="A41" s="19" t="s">
        <v>72</v>
      </c>
      <c r="B41" s="54">
        <v>1</v>
      </c>
      <c r="C41" s="202">
        <f t="shared" si="0"/>
        <v>5.54</v>
      </c>
      <c r="D41" s="6"/>
      <c r="E41" s="7"/>
      <c r="F41" s="6"/>
      <c r="G41" s="7"/>
      <c r="H41" s="25">
        <v>5.54</v>
      </c>
      <c r="I41" s="7"/>
      <c r="J41" s="6"/>
      <c r="K41" s="7"/>
      <c r="L41" s="6"/>
    </row>
    <row r="42" spans="1:12" ht="15" thickBot="1">
      <c r="A42" s="19" t="s">
        <v>73</v>
      </c>
      <c r="B42" s="54">
        <v>100</v>
      </c>
      <c r="C42" s="200">
        <f t="shared" si="0"/>
        <v>300.79000000000002</v>
      </c>
      <c r="D42" s="6"/>
      <c r="E42" s="7"/>
      <c r="F42" s="25">
        <v>300.79000000000002</v>
      </c>
      <c r="G42" s="7"/>
      <c r="H42" s="6"/>
      <c r="I42" s="7"/>
      <c r="J42" s="6"/>
      <c r="K42" s="7"/>
      <c r="L42" s="6"/>
    </row>
    <row r="43" spans="1:12" ht="15" thickBot="1">
      <c r="A43" s="19" t="s">
        <v>74</v>
      </c>
      <c r="B43" s="54">
        <v>100</v>
      </c>
      <c r="C43" s="200">
        <f t="shared" si="0"/>
        <v>454</v>
      </c>
      <c r="D43" s="6"/>
      <c r="E43" s="7"/>
      <c r="F43" s="6"/>
      <c r="G43" s="9">
        <v>454</v>
      </c>
      <c r="H43" s="6"/>
      <c r="I43" s="7"/>
      <c r="J43" s="6"/>
      <c r="K43" s="7"/>
      <c r="L43" s="6"/>
    </row>
    <row r="44" spans="1:12" ht="15" thickBot="1">
      <c r="A44" s="19" t="s">
        <v>75</v>
      </c>
      <c r="B44" s="54">
        <v>10</v>
      </c>
      <c r="C44" s="200">
        <f t="shared" si="0"/>
        <v>222.1</v>
      </c>
      <c r="D44" s="6"/>
      <c r="E44" s="7"/>
      <c r="F44" s="6"/>
      <c r="G44" s="9">
        <v>222.1</v>
      </c>
      <c r="H44" s="6"/>
      <c r="I44" s="7"/>
      <c r="J44" s="6"/>
      <c r="K44" s="7"/>
      <c r="L44" s="6"/>
    </row>
    <row r="45" spans="1:12" ht="15.6" thickBot="1">
      <c r="A45" s="19" t="s">
        <v>76</v>
      </c>
      <c r="B45" s="53">
        <v>100000</v>
      </c>
      <c r="C45" s="200">
        <f t="shared" si="0"/>
        <v>3411681.7325636758</v>
      </c>
      <c r="D45" s="8">
        <v>1896644</v>
      </c>
      <c r="E45" s="10">
        <v>473036.13256367599</v>
      </c>
      <c r="F45" s="8">
        <v>1042001.6</v>
      </c>
      <c r="G45" s="7"/>
      <c r="H45" s="6"/>
      <c r="I45" s="7"/>
      <c r="J45" s="6"/>
      <c r="K45" s="7"/>
      <c r="L45" s="6"/>
    </row>
    <row r="46" spans="1:12" ht="15" thickBot="1">
      <c r="A46" s="19" t="s">
        <v>77</v>
      </c>
      <c r="B46" s="54">
        <v>10</v>
      </c>
      <c r="C46" s="199">
        <f t="shared" si="0"/>
        <v>12</v>
      </c>
      <c r="D46" s="6"/>
      <c r="E46" s="7"/>
      <c r="F46" s="6"/>
      <c r="G46" s="7"/>
      <c r="H46" s="197">
        <v>12</v>
      </c>
      <c r="I46" s="7"/>
      <c r="J46" s="6"/>
      <c r="K46" s="7"/>
      <c r="L46" s="6"/>
    </row>
    <row r="47" spans="1:12" ht="15" thickBot="1">
      <c r="A47" s="19" t="s">
        <v>78</v>
      </c>
      <c r="B47" s="54">
        <v>100</v>
      </c>
      <c r="C47" s="200">
        <f t="shared" si="0"/>
        <v>88986.912940780108</v>
      </c>
      <c r="D47" s="8">
        <v>53165</v>
      </c>
      <c r="E47" s="7"/>
      <c r="F47" s="6"/>
      <c r="G47" s="10">
        <v>32917.912940780101</v>
      </c>
      <c r="H47" s="25"/>
      <c r="I47" s="7"/>
      <c r="J47" s="6"/>
      <c r="K47" s="7"/>
      <c r="L47" s="8">
        <v>2904</v>
      </c>
    </row>
    <row r="48" spans="1:12" ht="15" thickBot="1">
      <c r="A48" s="19" t="s">
        <v>79</v>
      </c>
      <c r="B48" s="54">
        <v>10</v>
      </c>
      <c r="C48" s="199">
        <f t="shared" si="0"/>
        <v>14.827</v>
      </c>
      <c r="D48" s="25">
        <v>14.827</v>
      </c>
      <c r="E48" s="7"/>
      <c r="F48" s="6"/>
      <c r="G48" s="7"/>
      <c r="H48" s="6"/>
      <c r="I48" s="7"/>
      <c r="J48" s="6"/>
      <c r="K48" s="7"/>
      <c r="L48" s="6"/>
    </row>
    <row r="49" spans="1:12" ht="15" thickBot="1">
      <c r="A49" s="19" t="s">
        <v>80</v>
      </c>
      <c r="B49" s="53">
        <v>1000</v>
      </c>
      <c r="C49" s="200">
        <f t="shared" si="0"/>
        <v>49223</v>
      </c>
      <c r="D49" s="8">
        <v>46023</v>
      </c>
      <c r="E49" s="7"/>
      <c r="F49" s="6"/>
      <c r="G49" s="10">
        <v>3200</v>
      </c>
      <c r="H49" s="6"/>
      <c r="I49" s="7"/>
      <c r="J49" s="6"/>
      <c r="K49" s="7"/>
      <c r="L49" s="6"/>
    </row>
    <row r="50" spans="1:12">
      <c r="A50" s="19" t="s">
        <v>81</v>
      </c>
      <c r="B50" s="53">
        <v>100</v>
      </c>
      <c r="C50" s="200">
        <f t="shared" si="0"/>
        <v>143.1</v>
      </c>
      <c r="D50" s="8"/>
      <c r="E50" s="7"/>
      <c r="F50" s="6"/>
      <c r="G50" s="10"/>
      <c r="H50" s="161">
        <v>143.1</v>
      </c>
      <c r="I50" s="7"/>
      <c r="J50" s="6"/>
      <c r="K50" s="7"/>
      <c r="L50" s="6"/>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U53"/>
  <sheetViews>
    <sheetView workbookViewId="0">
      <selection activeCell="S3" sqref="S3:T4"/>
    </sheetView>
  </sheetViews>
  <sheetFormatPr defaultRowHeight="14.45"/>
  <cols>
    <col min="1" max="1" width="46.42578125" customWidth="1"/>
  </cols>
  <sheetData>
    <row r="1" spans="1:21">
      <c r="A1" s="14" t="s">
        <v>82</v>
      </c>
    </row>
    <row r="2" spans="1:21" ht="15" thickBot="1"/>
    <row r="3" spans="1:21" ht="51" customHeight="1" thickBot="1">
      <c r="A3" s="208" t="s">
        <v>83</v>
      </c>
      <c r="B3" s="210" t="s">
        <v>84</v>
      </c>
      <c r="C3" s="204" t="s">
        <v>25</v>
      </c>
      <c r="D3" s="205"/>
      <c r="E3" s="206" t="s">
        <v>26</v>
      </c>
      <c r="F3" s="207"/>
      <c r="G3" s="204" t="s">
        <v>27</v>
      </c>
      <c r="H3" s="205"/>
      <c r="I3" s="206" t="s">
        <v>28</v>
      </c>
      <c r="J3" s="207"/>
      <c r="K3" s="204" t="s">
        <v>29</v>
      </c>
      <c r="L3" s="205"/>
      <c r="M3" s="206" t="s">
        <v>30</v>
      </c>
      <c r="N3" s="207"/>
      <c r="O3" s="204" t="s">
        <v>31</v>
      </c>
      <c r="P3" s="205"/>
      <c r="Q3" s="206" t="s">
        <v>32</v>
      </c>
      <c r="R3" s="207"/>
      <c r="S3" s="204" t="s">
        <v>33</v>
      </c>
      <c r="T3" s="205"/>
    </row>
    <row r="4" spans="1:21" ht="15" thickBot="1">
      <c r="A4" s="209"/>
      <c r="B4" s="211"/>
      <c r="C4" s="17" t="s">
        <v>85</v>
      </c>
      <c r="D4" s="17" t="s">
        <v>86</v>
      </c>
      <c r="E4" s="18" t="s">
        <v>85</v>
      </c>
      <c r="F4" s="18" t="s">
        <v>86</v>
      </c>
      <c r="G4" s="17" t="s">
        <v>85</v>
      </c>
      <c r="H4" s="17" t="s">
        <v>86</v>
      </c>
      <c r="I4" s="18" t="s">
        <v>85</v>
      </c>
      <c r="J4" s="18" t="s">
        <v>86</v>
      </c>
      <c r="K4" s="17" t="s">
        <v>85</v>
      </c>
      <c r="L4" s="17" t="s">
        <v>86</v>
      </c>
      <c r="M4" s="18" t="s">
        <v>85</v>
      </c>
      <c r="N4" s="18" t="s">
        <v>86</v>
      </c>
      <c r="O4" s="17" t="s">
        <v>85</v>
      </c>
      <c r="P4" s="17" t="s">
        <v>86</v>
      </c>
      <c r="Q4" s="18" t="s">
        <v>85</v>
      </c>
      <c r="R4" s="18" t="s">
        <v>86</v>
      </c>
      <c r="S4" s="17" t="s">
        <v>85</v>
      </c>
      <c r="T4" s="17" t="s">
        <v>86</v>
      </c>
    </row>
    <row r="5" spans="1:21" ht="15" thickBot="1">
      <c r="A5" s="19" t="s">
        <v>34</v>
      </c>
      <c r="B5" s="99">
        <f t="shared" ref="B5:B51" si="0">C5+E5+G5+I5+K5+M5+O5+Q5+S5</f>
        <v>117</v>
      </c>
      <c r="C5" s="1"/>
      <c r="D5" s="119"/>
      <c r="E5" s="1"/>
      <c r="F5" s="119"/>
      <c r="G5" s="1">
        <v>2</v>
      </c>
      <c r="H5" s="119">
        <v>6.8000000000000005E-2</v>
      </c>
      <c r="I5" s="1">
        <v>1</v>
      </c>
      <c r="J5" s="119">
        <v>4.0000000000000001E-3</v>
      </c>
      <c r="K5" s="1">
        <v>9</v>
      </c>
      <c r="L5" s="119">
        <v>0.02</v>
      </c>
      <c r="M5" s="1">
        <v>1</v>
      </c>
      <c r="N5" s="119">
        <v>2E-3</v>
      </c>
      <c r="O5" s="1">
        <v>104</v>
      </c>
      <c r="P5" s="119">
        <v>0.90600000000000003</v>
      </c>
      <c r="Q5" s="1"/>
      <c r="R5" s="119"/>
      <c r="S5" s="1"/>
      <c r="T5" s="119"/>
      <c r="U5" s="1"/>
    </row>
    <row r="6" spans="1:21" ht="15" thickBot="1">
      <c r="A6" s="19" t="s">
        <v>35</v>
      </c>
      <c r="B6" s="99">
        <f t="shared" si="0"/>
        <v>7</v>
      </c>
      <c r="C6" s="1">
        <v>1</v>
      </c>
      <c r="D6" s="119">
        <v>2.8000000000000001E-2</v>
      </c>
      <c r="E6" s="1"/>
      <c r="F6" s="119"/>
      <c r="G6" s="1">
        <v>1</v>
      </c>
      <c r="H6" s="119">
        <v>2.5000000000000001E-2</v>
      </c>
      <c r="I6" s="1"/>
      <c r="J6" s="119"/>
      <c r="K6" s="1">
        <v>3</v>
      </c>
      <c r="L6" s="119">
        <v>0.123</v>
      </c>
      <c r="M6" s="1">
        <v>2</v>
      </c>
      <c r="N6" s="119">
        <v>0.82399999999999995</v>
      </c>
      <c r="O6" s="1"/>
      <c r="P6" s="119"/>
      <c r="Q6" s="1"/>
      <c r="R6" s="119"/>
      <c r="S6" s="1"/>
      <c r="T6" s="119"/>
      <c r="U6" s="1"/>
    </row>
    <row r="7" spans="1:21" ht="15" thickBot="1">
      <c r="A7" s="19" t="s">
        <v>36</v>
      </c>
      <c r="B7" s="99">
        <f t="shared" si="0"/>
        <v>4</v>
      </c>
      <c r="C7" s="1"/>
      <c r="D7" s="119"/>
      <c r="E7" s="1"/>
      <c r="F7" s="119"/>
      <c r="G7" s="1">
        <v>1</v>
      </c>
      <c r="H7" s="119">
        <v>0.32500000000000001</v>
      </c>
      <c r="I7" s="1"/>
      <c r="J7" s="119"/>
      <c r="K7" s="1">
        <v>1</v>
      </c>
      <c r="L7" s="119">
        <v>0.04</v>
      </c>
      <c r="M7" s="1">
        <v>2</v>
      </c>
      <c r="N7" s="119">
        <v>0.63500000000000001</v>
      </c>
      <c r="O7" s="1"/>
      <c r="P7" s="119"/>
      <c r="Q7" s="1"/>
      <c r="R7" s="119"/>
      <c r="S7" s="1"/>
      <c r="T7" s="119"/>
      <c r="U7" s="1"/>
    </row>
    <row r="8" spans="1:21" ht="15" thickBot="1">
      <c r="A8" s="19" t="s">
        <v>37</v>
      </c>
      <c r="B8" s="99">
        <f t="shared" si="0"/>
        <v>3</v>
      </c>
      <c r="C8" s="1">
        <v>1</v>
      </c>
      <c r="D8" s="119">
        <v>0.438</v>
      </c>
      <c r="E8" s="1"/>
      <c r="F8" s="119"/>
      <c r="G8" s="1"/>
      <c r="H8" s="119"/>
      <c r="I8" s="1">
        <v>2</v>
      </c>
      <c r="J8" s="119">
        <v>0.56200000000000006</v>
      </c>
      <c r="K8" s="1"/>
      <c r="L8" s="119"/>
      <c r="M8" s="1"/>
      <c r="N8" s="119"/>
      <c r="O8" s="1"/>
      <c r="P8" s="119"/>
      <c r="Q8" s="1"/>
      <c r="R8" s="119"/>
      <c r="S8" s="1"/>
      <c r="T8" s="119"/>
      <c r="U8" s="1"/>
    </row>
    <row r="9" spans="1:21" ht="15" thickBot="1">
      <c r="A9" s="19" t="s">
        <v>38</v>
      </c>
      <c r="B9" s="99">
        <f t="shared" si="0"/>
        <v>4</v>
      </c>
      <c r="C9" s="1">
        <v>1</v>
      </c>
      <c r="D9" s="119">
        <v>0.28899999999999998</v>
      </c>
      <c r="E9" s="1"/>
      <c r="F9" s="119"/>
      <c r="G9" s="1"/>
      <c r="H9" s="119"/>
      <c r="I9" s="1">
        <v>3</v>
      </c>
      <c r="J9" s="119">
        <v>0.71099999999999997</v>
      </c>
      <c r="K9" s="1"/>
      <c r="L9" s="119"/>
      <c r="M9" s="1"/>
      <c r="N9" s="119"/>
      <c r="O9" s="1"/>
      <c r="P9" s="119"/>
      <c r="Q9" s="1"/>
      <c r="R9" s="119"/>
      <c r="S9" s="1"/>
      <c r="T9" s="119"/>
      <c r="U9" s="1"/>
    </row>
    <row r="10" spans="1:21" ht="15" thickBot="1">
      <c r="A10" s="19" t="s">
        <v>39</v>
      </c>
      <c r="B10" s="99">
        <f t="shared" si="0"/>
        <v>5</v>
      </c>
      <c r="C10" s="1"/>
      <c r="D10" s="119"/>
      <c r="E10" s="1"/>
      <c r="F10" s="119"/>
      <c r="G10" s="1">
        <v>1</v>
      </c>
      <c r="H10" s="119">
        <v>3.5000000000000003E-2</v>
      </c>
      <c r="I10" s="1"/>
      <c r="J10" s="119"/>
      <c r="K10" s="1">
        <v>1</v>
      </c>
      <c r="L10" s="119">
        <v>0.68700000000000006</v>
      </c>
      <c r="M10" s="1">
        <v>3</v>
      </c>
      <c r="N10" s="119">
        <v>0.27900000000000003</v>
      </c>
      <c r="O10" s="1"/>
      <c r="P10" s="119"/>
      <c r="Q10" s="1"/>
      <c r="R10" s="119"/>
      <c r="S10" s="1"/>
      <c r="T10" s="119"/>
      <c r="U10" s="1"/>
    </row>
    <row r="11" spans="1:21" ht="15" thickBot="1">
      <c r="A11" s="19" t="s">
        <v>87</v>
      </c>
      <c r="B11" s="99">
        <f t="shared" si="0"/>
        <v>82</v>
      </c>
      <c r="C11" s="1">
        <v>26</v>
      </c>
      <c r="D11" s="119">
        <v>0.45700000000000002</v>
      </c>
      <c r="E11" s="1">
        <v>1</v>
      </c>
      <c r="F11" s="119">
        <v>6.0000000000000001E-3</v>
      </c>
      <c r="G11" s="1">
        <v>6</v>
      </c>
      <c r="H11" s="119">
        <v>7.0999999999999994E-2</v>
      </c>
      <c r="I11" s="1">
        <v>6</v>
      </c>
      <c r="J11" s="119">
        <v>0.14799999999999999</v>
      </c>
      <c r="K11" s="1">
        <v>30</v>
      </c>
      <c r="L11" s="119">
        <v>0.20100000000000001</v>
      </c>
      <c r="M11" s="1">
        <v>6</v>
      </c>
      <c r="N11" s="119">
        <v>8.3000000000000004E-2</v>
      </c>
      <c r="O11" s="1"/>
      <c r="P11" s="119"/>
      <c r="Q11" s="1">
        <v>6</v>
      </c>
      <c r="R11" s="119">
        <v>3.2000000000000001E-2</v>
      </c>
      <c r="S11" s="1">
        <v>1</v>
      </c>
      <c r="T11" s="119">
        <v>1E-3</v>
      </c>
      <c r="U11" s="1"/>
    </row>
    <row r="12" spans="1:21" ht="15" thickBot="1">
      <c r="A12" s="19" t="s">
        <v>42</v>
      </c>
      <c r="B12" s="99">
        <f t="shared" si="0"/>
        <v>29</v>
      </c>
      <c r="C12" s="1">
        <v>14</v>
      </c>
      <c r="D12" s="119">
        <v>0.41399999999999998</v>
      </c>
      <c r="E12" s="1"/>
      <c r="F12" s="119"/>
      <c r="G12" s="1">
        <v>1</v>
      </c>
      <c r="H12" s="119">
        <v>0.32400000000000001</v>
      </c>
      <c r="I12" s="1">
        <v>2</v>
      </c>
      <c r="J12" s="119">
        <v>4.5999999999999999E-2</v>
      </c>
      <c r="K12" s="1">
        <v>8</v>
      </c>
      <c r="L12" s="119">
        <v>0.129</v>
      </c>
      <c r="M12" s="1">
        <v>3</v>
      </c>
      <c r="N12" s="119">
        <v>7.4999999999999997E-2</v>
      </c>
      <c r="O12" s="1"/>
      <c r="P12" s="119"/>
      <c r="Q12" s="1">
        <v>1</v>
      </c>
      <c r="R12" s="119">
        <v>1.2E-2</v>
      </c>
      <c r="S12" s="1"/>
      <c r="T12" s="119"/>
      <c r="U12" s="1"/>
    </row>
    <row r="13" spans="1:21" ht="15" thickBot="1">
      <c r="A13" s="19" t="s">
        <v>43</v>
      </c>
      <c r="B13" s="99">
        <f t="shared" si="0"/>
        <v>2</v>
      </c>
      <c r="C13" s="1"/>
      <c r="D13" s="119"/>
      <c r="E13" s="1"/>
      <c r="F13" s="119"/>
      <c r="G13" s="1"/>
      <c r="H13" s="119"/>
      <c r="I13" s="1"/>
      <c r="J13" s="119"/>
      <c r="K13" s="1">
        <v>1</v>
      </c>
      <c r="L13" s="119">
        <v>0.61199999999999999</v>
      </c>
      <c r="M13" s="1">
        <v>1</v>
      </c>
      <c r="N13" s="119">
        <v>0.38800000000000001</v>
      </c>
      <c r="O13" s="1"/>
      <c r="P13" s="119"/>
      <c r="Q13" s="1"/>
      <c r="R13" s="119"/>
      <c r="S13" s="1"/>
      <c r="T13" s="119"/>
      <c r="U13" s="1"/>
    </row>
    <row r="14" spans="1:21" ht="15" thickBot="1">
      <c r="A14" s="19" t="s">
        <v>44</v>
      </c>
      <c r="B14" s="99">
        <f t="shared" si="0"/>
        <v>23</v>
      </c>
      <c r="C14" s="1"/>
      <c r="D14" s="119"/>
      <c r="E14" s="1"/>
      <c r="F14" s="119"/>
      <c r="G14" s="1"/>
      <c r="H14" s="119"/>
      <c r="I14" s="1"/>
      <c r="J14" s="119"/>
      <c r="K14" s="1">
        <v>23</v>
      </c>
      <c r="L14" s="137">
        <v>1</v>
      </c>
      <c r="M14" s="1"/>
      <c r="N14" s="119"/>
      <c r="O14" s="1"/>
      <c r="P14" s="119"/>
      <c r="Q14" s="1"/>
      <c r="R14" s="119"/>
      <c r="S14" s="1"/>
      <c r="T14" s="119"/>
      <c r="U14" s="1"/>
    </row>
    <row r="15" spans="1:21" ht="15" thickBot="1">
      <c r="A15" s="19" t="s">
        <v>45</v>
      </c>
      <c r="B15" s="99">
        <f t="shared" si="0"/>
        <v>5</v>
      </c>
      <c r="C15" s="1"/>
      <c r="D15" s="119"/>
      <c r="E15" s="1"/>
      <c r="F15" s="119"/>
      <c r="G15" s="1">
        <v>1</v>
      </c>
      <c r="H15" s="119">
        <v>8.2000000000000003E-2</v>
      </c>
      <c r="I15" s="1"/>
      <c r="J15" s="119"/>
      <c r="K15" s="1">
        <v>1</v>
      </c>
      <c r="L15" s="119">
        <v>0.13900000000000001</v>
      </c>
      <c r="M15" s="1">
        <v>3</v>
      </c>
      <c r="N15" s="119">
        <v>0.78</v>
      </c>
      <c r="O15" s="1"/>
      <c r="P15" s="119"/>
      <c r="Q15" s="1"/>
      <c r="R15" s="119"/>
      <c r="S15" s="1"/>
      <c r="T15" s="119"/>
      <c r="U15" s="1"/>
    </row>
    <row r="16" spans="1:21" ht="15" thickBot="1">
      <c r="A16" s="19" t="s">
        <v>46</v>
      </c>
      <c r="B16" s="99">
        <f t="shared" si="0"/>
        <v>5</v>
      </c>
      <c r="C16" s="1"/>
      <c r="D16" s="119"/>
      <c r="E16" s="1"/>
      <c r="F16" s="119"/>
      <c r="G16" s="1">
        <v>1</v>
      </c>
      <c r="H16" s="119">
        <v>0.13800000000000001</v>
      </c>
      <c r="I16" s="1"/>
      <c r="J16" s="119"/>
      <c r="K16" s="1">
        <v>1</v>
      </c>
      <c r="L16" s="119">
        <v>0.112</v>
      </c>
      <c r="M16" s="1">
        <v>3</v>
      </c>
      <c r="N16" s="119">
        <v>0.75</v>
      </c>
      <c r="O16" s="1"/>
      <c r="P16" s="119"/>
      <c r="Q16" s="1"/>
      <c r="R16" s="119"/>
      <c r="S16" s="1"/>
      <c r="T16" s="119"/>
      <c r="U16" s="1"/>
    </row>
    <row r="17" spans="1:21" ht="15" thickBot="1">
      <c r="A17" s="19" t="s">
        <v>47</v>
      </c>
      <c r="B17" s="99">
        <f t="shared" si="0"/>
        <v>4</v>
      </c>
      <c r="C17" s="1"/>
      <c r="D17" s="119"/>
      <c r="E17" s="1"/>
      <c r="F17" s="119"/>
      <c r="G17" s="1"/>
      <c r="H17" s="119"/>
      <c r="I17" s="1"/>
      <c r="J17" s="119"/>
      <c r="K17" s="1">
        <v>2</v>
      </c>
      <c r="L17" s="119">
        <v>0.15</v>
      </c>
      <c r="M17" s="1">
        <v>2</v>
      </c>
      <c r="N17" s="119">
        <v>0.85</v>
      </c>
      <c r="O17" s="1"/>
      <c r="P17" s="119"/>
      <c r="Q17" s="1"/>
      <c r="R17" s="119"/>
      <c r="S17" s="1"/>
      <c r="T17" s="119"/>
      <c r="U17" s="1"/>
    </row>
    <row r="18" spans="1:21" ht="15" thickBot="1">
      <c r="A18" s="19" t="s">
        <v>48</v>
      </c>
      <c r="B18" s="99">
        <f t="shared" si="0"/>
        <v>3</v>
      </c>
      <c r="C18" s="1"/>
      <c r="D18" s="119"/>
      <c r="E18" s="1"/>
      <c r="F18" s="119"/>
      <c r="G18" s="1"/>
      <c r="H18" s="119"/>
      <c r="I18" s="1"/>
      <c r="J18" s="119"/>
      <c r="K18" s="1">
        <v>1</v>
      </c>
      <c r="L18" s="119">
        <v>0.122</v>
      </c>
      <c r="M18" s="1">
        <v>2</v>
      </c>
      <c r="N18" s="119">
        <v>0.878</v>
      </c>
      <c r="O18" s="1"/>
      <c r="P18" s="119"/>
      <c r="Q18" s="1"/>
      <c r="R18" s="119"/>
      <c r="S18" s="1"/>
      <c r="T18" s="119"/>
      <c r="U18" s="1"/>
    </row>
    <row r="19" spans="1:21" ht="15" thickBot="1">
      <c r="A19" s="19" t="s">
        <v>49</v>
      </c>
      <c r="B19" s="99">
        <f t="shared" si="0"/>
        <v>1</v>
      </c>
      <c r="C19" s="1"/>
      <c r="D19" s="119"/>
      <c r="E19" s="1"/>
      <c r="F19" s="119"/>
      <c r="G19" s="1"/>
      <c r="H19" s="119"/>
      <c r="I19" s="1">
        <v>1</v>
      </c>
      <c r="J19" s="137">
        <v>1</v>
      </c>
      <c r="K19" s="1"/>
      <c r="L19" s="119"/>
      <c r="M19" s="1"/>
      <c r="N19" s="119"/>
      <c r="O19" s="1"/>
      <c r="P19" s="119"/>
      <c r="Q19" s="1"/>
      <c r="R19" s="119"/>
      <c r="S19" s="1"/>
      <c r="T19" s="119"/>
      <c r="U19" s="1"/>
    </row>
    <row r="20" spans="1:21" ht="15" thickBot="1">
      <c r="A20" s="19" t="s">
        <v>50</v>
      </c>
      <c r="B20" s="99">
        <f t="shared" si="0"/>
        <v>2</v>
      </c>
      <c r="C20" s="1"/>
      <c r="D20" s="119"/>
      <c r="E20" s="1">
        <v>1</v>
      </c>
      <c r="F20" s="119">
        <v>0.93500000000000005</v>
      </c>
      <c r="G20" s="1">
        <v>1</v>
      </c>
      <c r="H20" s="119">
        <v>6.5000000000000002E-2</v>
      </c>
      <c r="I20" s="1"/>
      <c r="J20" s="119"/>
      <c r="K20" s="1"/>
      <c r="L20" s="119"/>
      <c r="M20" s="1"/>
      <c r="N20" s="119"/>
      <c r="O20" s="1"/>
      <c r="P20" s="119"/>
      <c r="Q20" s="1"/>
      <c r="R20" s="119"/>
      <c r="S20" s="1"/>
      <c r="T20" s="119"/>
      <c r="U20" s="1"/>
    </row>
    <row r="21" spans="1:21" ht="15" thickBot="1">
      <c r="A21" s="19" t="s">
        <v>51</v>
      </c>
      <c r="B21" s="99">
        <f t="shared" si="0"/>
        <v>5</v>
      </c>
      <c r="C21" s="1"/>
      <c r="D21" s="119"/>
      <c r="E21" s="1"/>
      <c r="F21" s="119"/>
      <c r="G21" s="1">
        <v>1</v>
      </c>
      <c r="H21" s="119">
        <v>8.9999999999999993E-3</v>
      </c>
      <c r="I21" s="1">
        <v>1</v>
      </c>
      <c r="J21" s="119">
        <v>0</v>
      </c>
      <c r="K21" s="1"/>
      <c r="L21" s="119"/>
      <c r="M21" s="1">
        <v>3</v>
      </c>
      <c r="N21" s="119">
        <v>0.99099999999999999</v>
      </c>
      <c r="O21" s="1"/>
      <c r="P21" s="119"/>
      <c r="Q21" s="1"/>
      <c r="R21" s="119"/>
      <c r="S21" s="1"/>
      <c r="T21" s="119"/>
      <c r="U21" s="1"/>
    </row>
    <row r="22" spans="1:21" ht="15" thickBot="1">
      <c r="A22" s="19" t="s">
        <v>52</v>
      </c>
      <c r="B22" s="99">
        <f t="shared" si="0"/>
        <v>19</v>
      </c>
      <c r="C22" s="1"/>
      <c r="D22" s="119"/>
      <c r="E22" s="1"/>
      <c r="F22" s="119"/>
      <c r="G22" s="1"/>
      <c r="H22" s="119"/>
      <c r="I22" s="1"/>
      <c r="J22" s="119"/>
      <c r="K22" s="1">
        <v>19</v>
      </c>
      <c r="L22" s="137">
        <v>1</v>
      </c>
      <c r="M22" s="1"/>
      <c r="N22" s="119"/>
      <c r="O22" s="1"/>
      <c r="P22" s="119"/>
      <c r="Q22" s="1"/>
      <c r="R22" s="119"/>
      <c r="S22" s="1"/>
      <c r="T22" s="119"/>
      <c r="U22" s="1"/>
    </row>
    <row r="23" spans="1:21" ht="15" thickBot="1">
      <c r="A23" s="19" t="s">
        <v>53</v>
      </c>
      <c r="B23" s="99">
        <f t="shared" si="0"/>
        <v>5</v>
      </c>
      <c r="C23" s="1"/>
      <c r="D23" s="119"/>
      <c r="E23" s="1"/>
      <c r="F23" s="119"/>
      <c r="G23" s="1"/>
      <c r="H23" s="119"/>
      <c r="I23" s="1">
        <v>2</v>
      </c>
      <c r="J23" s="119">
        <v>7.0000000000000007E-2</v>
      </c>
      <c r="K23" s="1"/>
      <c r="L23" s="137"/>
      <c r="M23" s="1"/>
      <c r="N23" s="119"/>
      <c r="O23" s="1"/>
      <c r="P23" s="119"/>
      <c r="Q23" s="1">
        <v>2</v>
      </c>
      <c r="R23" s="119">
        <v>0.90900000000000003</v>
      </c>
      <c r="S23" s="1">
        <v>1</v>
      </c>
      <c r="T23" s="119">
        <v>0.02</v>
      </c>
      <c r="U23" s="1"/>
    </row>
    <row r="24" spans="1:21" ht="15" thickBot="1">
      <c r="A24" s="19" t="s">
        <v>54</v>
      </c>
      <c r="B24" s="99">
        <f t="shared" si="0"/>
        <v>2</v>
      </c>
      <c r="C24" s="1"/>
      <c r="D24" s="119"/>
      <c r="E24" s="1"/>
      <c r="F24" s="119"/>
      <c r="G24" s="1"/>
      <c r="H24" s="119"/>
      <c r="I24" s="1"/>
      <c r="J24" s="119"/>
      <c r="K24" s="1">
        <v>2</v>
      </c>
      <c r="L24" s="137">
        <v>1</v>
      </c>
      <c r="M24" s="1"/>
      <c r="N24" s="119"/>
      <c r="O24" s="1"/>
      <c r="P24" s="119"/>
      <c r="Q24" s="1"/>
      <c r="R24" s="119"/>
      <c r="S24" s="1"/>
      <c r="T24" s="119"/>
      <c r="U24" s="1"/>
    </row>
    <row r="25" spans="1:21" ht="15" thickBot="1">
      <c r="A25" s="19" t="s">
        <v>55</v>
      </c>
      <c r="B25" s="99">
        <f t="shared" si="0"/>
        <v>2</v>
      </c>
      <c r="C25" s="1"/>
      <c r="D25" s="119"/>
      <c r="E25" s="1"/>
      <c r="F25" s="119"/>
      <c r="G25" s="1"/>
      <c r="H25" s="119"/>
      <c r="I25" s="1"/>
      <c r="J25" s="119"/>
      <c r="K25" s="1"/>
      <c r="L25" s="119"/>
      <c r="M25" s="1">
        <v>2</v>
      </c>
      <c r="N25" s="137">
        <v>1</v>
      </c>
      <c r="O25" s="1"/>
      <c r="P25" s="119"/>
      <c r="Q25" s="1"/>
      <c r="R25" s="119"/>
      <c r="S25" s="1"/>
      <c r="T25" s="119"/>
      <c r="U25" s="1"/>
    </row>
    <row r="26" spans="1:21" ht="15" thickBot="1">
      <c r="A26" s="19" t="s">
        <v>56</v>
      </c>
      <c r="B26" s="99">
        <f t="shared" si="0"/>
        <v>4</v>
      </c>
      <c r="C26" s="1"/>
      <c r="D26" s="119"/>
      <c r="E26" s="1"/>
      <c r="F26" s="119"/>
      <c r="G26" s="1">
        <v>1</v>
      </c>
      <c r="H26" s="119">
        <v>0.18099999999999999</v>
      </c>
      <c r="I26" s="1"/>
      <c r="J26" s="119"/>
      <c r="K26" s="1">
        <v>2</v>
      </c>
      <c r="L26" s="119">
        <v>0.64</v>
      </c>
      <c r="M26" s="1">
        <v>1</v>
      </c>
      <c r="N26" s="119">
        <v>0.17899999999999999</v>
      </c>
      <c r="O26" s="1"/>
      <c r="P26" s="119"/>
      <c r="Q26" s="1"/>
      <c r="R26" s="119"/>
      <c r="S26" s="1"/>
      <c r="T26" s="119"/>
      <c r="U26" s="1"/>
    </row>
    <row r="27" spans="1:21" ht="15" thickBot="1">
      <c r="A27" s="19" t="s">
        <v>57</v>
      </c>
      <c r="B27" s="99">
        <f t="shared" si="0"/>
        <v>6</v>
      </c>
      <c r="C27" s="1"/>
      <c r="D27" s="119"/>
      <c r="E27" s="1"/>
      <c r="F27" s="119"/>
      <c r="G27" s="1"/>
      <c r="H27" s="119"/>
      <c r="I27" s="1"/>
      <c r="J27" s="119"/>
      <c r="K27" s="1">
        <v>3</v>
      </c>
      <c r="L27" s="119">
        <v>0.47899999999999998</v>
      </c>
      <c r="M27" s="1">
        <v>3</v>
      </c>
      <c r="N27" s="119">
        <v>0.52100000000000002</v>
      </c>
      <c r="O27" s="1"/>
      <c r="P27" s="119"/>
      <c r="Q27" s="1"/>
      <c r="R27" s="119"/>
      <c r="S27" s="1"/>
      <c r="T27" s="119"/>
      <c r="U27" s="1"/>
    </row>
    <row r="28" spans="1:21" ht="15" thickBot="1">
      <c r="A28" s="19" t="s">
        <v>58</v>
      </c>
      <c r="B28" s="99">
        <f t="shared" si="0"/>
        <v>105</v>
      </c>
      <c r="C28" s="1">
        <v>15</v>
      </c>
      <c r="D28" s="119">
        <v>0.108</v>
      </c>
      <c r="E28" s="1"/>
      <c r="F28" s="119"/>
      <c r="G28" s="1">
        <v>1</v>
      </c>
      <c r="H28" s="119">
        <v>1E-3</v>
      </c>
      <c r="I28" s="1">
        <v>3</v>
      </c>
      <c r="J28" s="119">
        <v>1.4E-2</v>
      </c>
      <c r="K28" s="1">
        <v>61</v>
      </c>
      <c r="L28" s="119">
        <v>0.85</v>
      </c>
      <c r="M28" s="1"/>
      <c r="N28" s="119"/>
      <c r="O28" s="1">
        <v>24</v>
      </c>
      <c r="P28" s="119">
        <v>2.5999999999999999E-2</v>
      </c>
      <c r="Q28" s="1">
        <v>1</v>
      </c>
      <c r="R28" s="119">
        <v>1E-3</v>
      </c>
      <c r="S28" s="1"/>
      <c r="T28" s="119"/>
      <c r="U28" s="1"/>
    </row>
    <row r="29" spans="1:21" ht="15" thickBot="1">
      <c r="A29" s="19" t="s">
        <v>59</v>
      </c>
      <c r="B29" s="99">
        <f t="shared" si="0"/>
        <v>1</v>
      </c>
      <c r="C29" s="1"/>
      <c r="D29" s="119"/>
      <c r="E29" s="1"/>
      <c r="F29" s="119"/>
      <c r="G29" s="1"/>
      <c r="H29" s="119"/>
      <c r="I29" s="1">
        <v>1</v>
      </c>
      <c r="J29" s="137">
        <v>1</v>
      </c>
      <c r="K29" s="1"/>
      <c r="L29" s="119"/>
      <c r="M29" s="1"/>
      <c r="N29" s="119"/>
      <c r="O29" s="1"/>
      <c r="P29" s="119"/>
      <c r="Q29" s="1"/>
      <c r="R29" s="119"/>
      <c r="S29" s="1"/>
      <c r="T29" s="119"/>
      <c r="U29" s="1"/>
    </row>
    <row r="30" spans="1:21" ht="15" thickBot="1">
      <c r="A30" s="19" t="s">
        <v>60</v>
      </c>
      <c r="B30" s="99">
        <f t="shared" si="0"/>
        <v>2</v>
      </c>
      <c r="C30" s="1"/>
      <c r="D30" s="119"/>
      <c r="E30" s="1"/>
      <c r="F30" s="119"/>
      <c r="G30" s="1"/>
      <c r="H30" s="119"/>
      <c r="I30" s="1"/>
      <c r="J30" s="137"/>
      <c r="K30" s="1">
        <v>2</v>
      </c>
      <c r="L30" s="137">
        <v>1</v>
      </c>
      <c r="M30" s="1"/>
      <c r="N30" s="119"/>
      <c r="O30" s="1"/>
      <c r="P30" s="119"/>
      <c r="Q30" s="1"/>
      <c r="R30" s="119"/>
      <c r="S30" s="1"/>
      <c r="T30" s="119"/>
      <c r="U30" s="1"/>
    </row>
    <row r="31" spans="1:21" ht="15" thickBot="1">
      <c r="A31" s="19" t="s">
        <v>61</v>
      </c>
      <c r="B31" s="99">
        <f t="shared" si="0"/>
        <v>2</v>
      </c>
      <c r="C31" s="1"/>
      <c r="D31" s="119"/>
      <c r="E31" s="1"/>
      <c r="F31" s="119"/>
      <c r="G31" s="1"/>
      <c r="H31" s="119"/>
      <c r="I31" s="1">
        <v>2</v>
      </c>
      <c r="J31" s="137">
        <v>1</v>
      </c>
      <c r="K31" s="1"/>
      <c r="L31" s="119"/>
      <c r="M31" s="1"/>
      <c r="N31" s="119"/>
      <c r="O31" s="1"/>
      <c r="P31" s="119"/>
      <c r="Q31" s="1"/>
      <c r="R31" s="119"/>
      <c r="S31" s="1"/>
      <c r="T31" s="119"/>
      <c r="U31" s="1"/>
    </row>
    <row r="32" spans="1:21" ht="15" thickBot="1">
      <c r="A32" s="19" t="s">
        <v>62</v>
      </c>
      <c r="B32" s="99">
        <f t="shared" si="0"/>
        <v>1</v>
      </c>
      <c r="C32" s="1"/>
      <c r="D32" s="119"/>
      <c r="E32" s="1"/>
      <c r="F32" s="119"/>
      <c r="G32" s="1">
        <v>1</v>
      </c>
      <c r="H32" s="137">
        <v>1</v>
      </c>
      <c r="I32" s="1"/>
      <c r="J32" s="119"/>
      <c r="K32" s="1"/>
      <c r="L32" s="119"/>
      <c r="M32" s="1"/>
      <c r="N32" s="119"/>
      <c r="O32" s="1"/>
      <c r="P32" s="119"/>
      <c r="Q32" s="1"/>
      <c r="R32" s="119"/>
      <c r="S32" s="1"/>
      <c r="T32" s="119"/>
      <c r="U32" s="1"/>
    </row>
    <row r="33" spans="1:21" ht="15" thickBot="1">
      <c r="A33" s="19" t="s">
        <v>63</v>
      </c>
      <c r="B33" s="99">
        <f t="shared" si="0"/>
        <v>4</v>
      </c>
      <c r="C33" s="1">
        <v>1</v>
      </c>
      <c r="D33" s="119">
        <v>0.19</v>
      </c>
      <c r="E33" s="1"/>
      <c r="F33" s="119"/>
      <c r="G33" s="1">
        <v>1</v>
      </c>
      <c r="H33" s="119">
        <v>0.18</v>
      </c>
      <c r="I33" s="1"/>
      <c r="J33" s="119"/>
      <c r="K33" s="1">
        <v>1</v>
      </c>
      <c r="L33" s="119">
        <v>0.57899999999999996</v>
      </c>
      <c r="M33" s="1">
        <v>1</v>
      </c>
      <c r="N33" s="119">
        <v>5.0999999999999997E-2</v>
      </c>
      <c r="O33" s="1"/>
      <c r="P33" s="119"/>
      <c r="Q33" s="1"/>
      <c r="R33" s="119"/>
      <c r="S33" s="1"/>
      <c r="T33" s="119"/>
      <c r="U33" s="1"/>
    </row>
    <row r="34" spans="1:21" ht="15.6" thickBot="1">
      <c r="A34" s="19" t="s">
        <v>64</v>
      </c>
      <c r="B34" s="99">
        <f t="shared" si="0"/>
        <v>27</v>
      </c>
      <c r="C34" s="1">
        <v>11</v>
      </c>
      <c r="D34" s="119">
        <v>0.56699999999999995</v>
      </c>
      <c r="E34" s="1"/>
      <c r="F34" s="119"/>
      <c r="G34" s="1">
        <v>3</v>
      </c>
      <c r="H34" s="119">
        <v>0.106</v>
      </c>
      <c r="I34" s="1">
        <v>4</v>
      </c>
      <c r="J34" s="119">
        <v>0.17499999999999999</v>
      </c>
      <c r="K34" s="1">
        <v>4</v>
      </c>
      <c r="L34" s="119">
        <v>8.5000000000000006E-2</v>
      </c>
      <c r="M34" s="1">
        <v>4</v>
      </c>
      <c r="N34" s="119">
        <v>5.8000000000000003E-2</v>
      </c>
      <c r="O34" s="1"/>
      <c r="P34" s="119"/>
      <c r="Q34" s="1">
        <v>1</v>
      </c>
      <c r="R34" s="119">
        <v>8.9999999999999993E-3</v>
      </c>
      <c r="S34" s="1"/>
      <c r="T34" s="119"/>
      <c r="U34" s="1"/>
    </row>
    <row r="35" spans="1:21" ht="15" thickBot="1">
      <c r="A35" s="19" t="s">
        <v>65</v>
      </c>
      <c r="B35" s="99">
        <f t="shared" si="0"/>
        <v>3</v>
      </c>
      <c r="C35" s="1">
        <v>3</v>
      </c>
      <c r="D35" s="137">
        <v>1</v>
      </c>
      <c r="E35" s="1"/>
      <c r="F35" s="119"/>
      <c r="G35" s="1"/>
      <c r="H35" s="119"/>
      <c r="I35" s="1"/>
      <c r="J35" s="119"/>
      <c r="K35" s="1"/>
      <c r="L35" s="119"/>
      <c r="M35" s="1"/>
      <c r="N35" s="119"/>
      <c r="O35" s="1"/>
      <c r="P35" s="119"/>
      <c r="Q35" s="1"/>
      <c r="R35" s="119"/>
      <c r="S35" s="1"/>
      <c r="T35" s="119"/>
      <c r="U35" s="1"/>
    </row>
    <row r="36" spans="1:21" ht="15" thickBot="1">
      <c r="A36" s="19" t="s">
        <v>66</v>
      </c>
      <c r="B36" s="99">
        <f t="shared" si="0"/>
        <v>39</v>
      </c>
      <c r="C36" s="1">
        <v>18</v>
      </c>
      <c r="D36" s="119">
        <v>0.41599999999999998</v>
      </c>
      <c r="E36" s="1"/>
      <c r="F36" s="119"/>
      <c r="G36" s="1">
        <v>2</v>
      </c>
      <c r="H36" s="119">
        <v>3.0000000000000001E-3</v>
      </c>
      <c r="I36" s="1">
        <v>8</v>
      </c>
      <c r="J36" s="119">
        <v>0.152</v>
      </c>
      <c r="K36" s="1"/>
      <c r="L36" s="119"/>
      <c r="M36" s="1">
        <v>2</v>
      </c>
      <c r="N36" s="119">
        <v>2.8000000000000001E-2</v>
      </c>
      <c r="O36" s="1"/>
      <c r="P36" s="119"/>
      <c r="Q36" s="1">
        <v>4</v>
      </c>
      <c r="R36" s="119">
        <v>0.38400000000000001</v>
      </c>
      <c r="S36" s="1">
        <v>5</v>
      </c>
      <c r="T36" s="119">
        <v>1.7000000000000001E-2</v>
      </c>
      <c r="U36" s="1"/>
    </row>
    <row r="37" spans="1:21" ht="15" thickBot="1">
      <c r="A37" s="19" t="s">
        <v>67</v>
      </c>
      <c r="B37" s="99">
        <f t="shared" si="0"/>
        <v>24</v>
      </c>
      <c r="C37" s="1">
        <v>3</v>
      </c>
      <c r="D37" s="119">
        <v>0.155</v>
      </c>
      <c r="E37" s="1">
        <v>1</v>
      </c>
      <c r="F37" s="119">
        <v>3.2000000000000001E-2</v>
      </c>
      <c r="G37" s="1">
        <v>9</v>
      </c>
      <c r="H37" s="119">
        <v>0.47</v>
      </c>
      <c r="I37" s="1">
        <v>1</v>
      </c>
      <c r="J37" s="119">
        <v>8.6999999999999994E-2</v>
      </c>
      <c r="K37" s="1">
        <v>2</v>
      </c>
      <c r="L37" s="119">
        <v>3.3000000000000002E-2</v>
      </c>
      <c r="M37" s="1"/>
      <c r="N37" s="119"/>
      <c r="O37" s="1">
        <v>8</v>
      </c>
      <c r="P37" s="119">
        <v>0.224</v>
      </c>
      <c r="Q37" s="1"/>
      <c r="R37" s="119"/>
      <c r="S37" s="1"/>
      <c r="T37" s="119"/>
      <c r="U37" s="1"/>
    </row>
    <row r="38" spans="1:21" ht="15" thickBot="1">
      <c r="A38" s="19" t="s">
        <v>68</v>
      </c>
      <c r="B38" s="99">
        <f t="shared" si="0"/>
        <v>5</v>
      </c>
      <c r="C38" s="1"/>
      <c r="D38" s="119"/>
      <c r="E38" s="1"/>
      <c r="F38" s="119"/>
      <c r="G38" s="1"/>
      <c r="H38" s="119"/>
      <c r="I38" s="1">
        <v>1</v>
      </c>
      <c r="J38" s="119">
        <v>0.188</v>
      </c>
      <c r="K38" s="1"/>
      <c r="L38" s="119"/>
      <c r="M38" s="1">
        <v>1</v>
      </c>
      <c r="N38" s="119">
        <v>0.152</v>
      </c>
      <c r="O38" s="1">
        <v>3</v>
      </c>
      <c r="P38" s="119">
        <v>0.66100000000000003</v>
      </c>
      <c r="Q38" s="1"/>
      <c r="R38" s="119"/>
      <c r="S38" s="1"/>
      <c r="T38" s="119"/>
      <c r="U38" s="1"/>
    </row>
    <row r="39" spans="1:21" ht="15" thickBot="1">
      <c r="A39" s="19" t="s">
        <v>69</v>
      </c>
      <c r="B39" s="99">
        <f t="shared" si="0"/>
        <v>3</v>
      </c>
      <c r="C39" s="1">
        <v>1</v>
      </c>
      <c r="D39" s="119">
        <v>0.47599999999999998</v>
      </c>
      <c r="E39" s="1"/>
      <c r="F39" s="119"/>
      <c r="G39" s="1">
        <v>2</v>
      </c>
      <c r="H39" s="119">
        <v>0.52400000000000002</v>
      </c>
      <c r="I39" s="1"/>
      <c r="J39" s="119"/>
      <c r="K39" s="1"/>
      <c r="L39" s="119"/>
      <c r="M39" s="1"/>
      <c r="N39" s="119"/>
      <c r="O39" s="1"/>
      <c r="P39" s="119"/>
      <c r="Q39" s="1"/>
      <c r="R39" s="119"/>
      <c r="S39" s="1"/>
      <c r="T39" s="119"/>
      <c r="U39" s="1"/>
    </row>
    <row r="40" spans="1:21" ht="15" thickBot="1">
      <c r="A40" s="19" t="s">
        <v>70</v>
      </c>
      <c r="B40" s="99">
        <f t="shared" si="0"/>
        <v>3</v>
      </c>
      <c r="C40" s="1"/>
      <c r="D40" s="119"/>
      <c r="E40" s="1">
        <v>1</v>
      </c>
      <c r="F40" s="119">
        <v>0.13200000000000001</v>
      </c>
      <c r="G40" s="1"/>
      <c r="H40" s="119"/>
      <c r="I40" s="1">
        <v>2</v>
      </c>
      <c r="J40" s="119">
        <v>0.86799999999999999</v>
      </c>
      <c r="K40" s="1"/>
      <c r="L40" s="119"/>
      <c r="M40" s="1"/>
      <c r="N40" s="119"/>
      <c r="O40" s="1"/>
      <c r="P40" s="119"/>
      <c r="Q40" s="1"/>
      <c r="R40" s="119"/>
      <c r="S40" s="1"/>
      <c r="T40" s="119"/>
      <c r="U40" s="1"/>
    </row>
    <row r="41" spans="1:21" ht="15" thickBot="1">
      <c r="A41" s="19" t="s">
        <v>71</v>
      </c>
      <c r="B41" s="99">
        <f t="shared" si="0"/>
        <v>1</v>
      </c>
      <c r="C41" s="1"/>
      <c r="D41" s="119"/>
      <c r="E41" s="1"/>
      <c r="F41" s="119"/>
      <c r="G41" s="1">
        <v>1</v>
      </c>
      <c r="H41" s="137">
        <v>1</v>
      </c>
      <c r="I41" s="1"/>
      <c r="J41" s="119"/>
      <c r="K41" s="1"/>
      <c r="L41" s="119"/>
      <c r="M41" s="1"/>
      <c r="N41" s="119"/>
      <c r="O41" s="1"/>
      <c r="P41" s="119"/>
      <c r="Q41" s="1"/>
      <c r="R41" s="119"/>
      <c r="S41" s="1"/>
      <c r="T41" s="119"/>
      <c r="U41" s="1"/>
    </row>
    <row r="42" spans="1:21" ht="15" thickBot="1">
      <c r="A42" s="19" t="s">
        <v>72</v>
      </c>
      <c r="B42" s="99">
        <f t="shared" si="0"/>
        <v>2</v>
      </c>
      <c r="C42" s="1"/>
      <c r="D42" s="119"/>
      <c r="E42" s="1"/>
      <c r="F42" s="119"/>
      <c r="G42" s="1"/>
      <c r="H42" s="137"/>
      <c r="I42" s="1"/>
      <c r="J42" s="119"/>
      <c r="K42" s="1">
        <v>2</v>
      </c>
      <c r="L42" s="137">
        <v>1</v>
      </c>
      <c r="M42" s="1"/>
      <c r="N42" s="119"/>
      <c r="O42" s="1"/>
      <c r="P42" s="119"/>
      <c r="Q42" s="1"/>
      <c r="R42" s="119"/>
      <c r="S42" s="1"/>
      <c r="T42" s="119"/>
      <c r="U42" s="1"/>
    </row>
    <row r="43" spans="1:21" ht="15" thickBot="1">
      <c r="A43" s="19" t="s">
        <v>73</v>
      </c>
      <c r="B43" s="99">
        <f t="shared" si="0"/>
        <v>1</v>
      </c>
      <c r="C43" s="1"/>
      <c r="D43" s="119"/>
      <c r="E43" s="1"/>
      <c r="F43" s="119"/>
      <c r="G43" s="1">
        <v>1</v>
      </c>
      <c r="H43" s="137">
        <v>1</v>
      </c>
      <c r="I43" s="1"/>
      <c r="J43" s="119"/>
      <c r="K43" s="1"/>
      <c r="L43" s="137"/>
      <c r="M43" s="1"/>
      <c r="N43" s="119"/>
      <c r="O43" s="1"/>
      <c r="P43" s="119"/>
      <c r="Q43" s="1"/>
      <c r="R43" s="119"/>
      <c r="S43" s="1"/>
      <c r="T43" s="119"/>
      <c r="U43" s="1"/>
    </row>
    <row r="44" spans="1:21" ht="15" thickBot="1">
      <c r="A44" s="19" t="s">
        <v>74</v>
      </c>
      <c r="B44" s="99">
        <f t="shared" si="0"/>
        <v>1</v>
      </c>
      <c r="C44" s="1"/>
      <c r="D44" s="119"/>
      <c r="E44" s="1"/>
      <c r="F44" s="119"/>
      <c r="G44" s="1"/>
      <c r="H44" s="119"/>
      <c r="I44" s="1">
        <v>1</v>
      </c>
      <c r="J44" s="137">
        <v>1</v>
      </c>
      <c r="K44" s="1"/>
      <c r="L44" s="137"/>
      <c r="M44" s="1"/>
      <c r="N44" s="119"/>
      <c r="O44" s="1"/>
      <c r="P44" s="119"/>
      <c r="Q44" s="1"/>
      <c r="R44" s="119"/>
      <c r="S44" s="1"/>
      <c r="T44" s="119"/>
      <c r="U44" s="1"/>
    </row>
    <row r="45" spans="1:21" ht="15" thickBot="1">
      <c r="A45" s="19" t="s">
        <v>75</v>
      </c>
      <c r="B45" s="99">
        <f t="shared" si="0"/>
        <v>2</v>
      </c>
      <c r="C45" s="1"/>
      <c r="D45" s="119"/>
      <c r="E45" s="1"/>
      <c r="F45" s="119"/>
      <c r="G45" s="1"/>
      <c r="H45" s="119"/>
      <c r="I45" s="1">
        <v>2</v>
      </c>
      <c r="J45" s="137">
        <v>1</v>
      </c>
      <c r="K45" s="1"/>
      <c r="L45" s="137"/>
      <c r="M45" s="1"/>
      <c r="N45" s="119"/>
      <c r="O45" s="1"/>
      <c r="P45" s="119"/>
      <c r="Q45" s="1"/>
      <c r="R45" s="119"/>
      <c r="S45" s="1"/>
      <c r="T45" s="119"/>
      <c r="U45" s="1"/>
    </row>
    <row r="46" spans="1:21" ht="15.6" thickBot="1">
      <c r="A46" s="19" t="s">
        <v>76</v>
      </c>
      <c r="B46" s="99">
        <f t="shared" si="0"/>
        <v>8</v>
      </c>
      <c r="C46" s="1">
        <v>4</v>
      </c>
      <c r="D46" s="119">
        <v>0.55600000000000005</v>
      </c>
      <c r="E46" s="1">
        <v>1</v>
      </c>
      <c r="F46" s="119">
        <v>0.13900000000000001</v>
      </c>
      <c r="G46" s="1">
        <v>3</v>
      </c>
      <c r="H46" s="119">
        <v>0.30499999999999999</v>
      </c>
      <c r="I46" s="1"/>
      <c r="J46" s="119"/>
      <c r="K46" s="1"/>
      <c r="L46" s="137"/>
      <c r="M46" s="1"/>
      <c r="N46" s="119"/>
      <c r="O46" s="1"/>
      <c r="P46" s="119"/>
      <c r="Q46" s="1"/>
      <c r="R46" s="119"/>
      <c r="S46" s="1"/>
      <c r="T46" s="119"/>
      <c r="U46" s="1"/>
    </row>
    <row r="47" spans="1:21" ht="15" thickBot="1">
      <c r="A47" s="19" t="s">
        <v>77</v>
      </c>
      <c r="B47" s="99">
        <f t="shared" si="0"/>
        <v>1</v>
      </c>
      <c r="C47" s="1"/>
      <c r="D47" s="119"/>
      <c r="E47" s="1"/>
      <c r="F47" s="119"/>
      <c r="G47" s="1"/>
      <c r="H47" s="119"/>
      <c r="I47" s="1"/>
      <c r="J47" s="119"/>
      <c r="K47" s="1">
        <v>1</v>
      </c>
      <c r="L47" s="137">
        <v>1</v>
      </c>
      <c r="M47" s="1"/>
      <c r="N47" s="119"/>
      <c r="O47" s="1"/>
      <c r="P47" s="119"/>
      <c r="Q47" s="1"/>
      <c r="R47" s="119"/>
      <c r="S47" s="1"/>
      <c r="T47" s="119"/>
      <c r="U47" s="1"/>
    </row>
    <row r="48" spans="1:21" ht="15" thickBot="1">
      <c r="A48" s="19" t="s">
        <v>78</v>
      </c>
      <c r="B48" s="99">
        <f t="shared" si="0"/>
        <v>7</v>
      </c>
      <c r="C48" s="1">
        <v>1</v>
      </c>
      <c r="D48" s="119">
        <v>0.59699999999999998</v>
      </c>
      <c r="E48" s="1"/>
      <c r="F48" s="119"/>
      <c r="G48" s="1"/>
      <c r="H48" s="119"/>
      <c r="I48" s="1">
        <v>4</v>
      </c>
      <c r="J48" s="119">
        <v>0.37</v>
      </c>
      <c r="K48" s="1"/>
      <c r="L48" s="137"/>
      <c r="M48" s="1"/>
      <c r="N48" s="119"/>
      <c r="O48" s="1"/>
      <c r="P48" s="119"/>
      <c r="Q48" s="1"/>
      <c r="R48" s="119"/>
      <c r="S48" s="1">
        <v>2</v>
      </c>
      <c r="T48" s="119">
        <v>3.3000000000000002E-2</v>
      </c>
      <c r="U48" s="1"/>
    </row>
    <row r="49" spans="1:21" ht="15" thickBot="1">
      <c r="A49" s="19" t="s">
        <v>79</v>
      </c>
      <c r="B49" s="99">
        <f t="shared" si="0"/>
        <v>1</v>
      </c>
      <c r="C49" s="1">
        <v>1</v>
      </c>
      <c r="D49" s="137">
        <v>1</v>
      </c>
      <c r="E49" s="1"/>
      <c r="F49" s="119"/>
      <c r="G49" s="1"/>
      <c r="H49" s="119"/>
      <c r="I49" s="1"/>
      <c r="J49" s="119"/>
      <c r="K49" s="1"/>
      <c r="L49" s="137"/>
      <c r="M49" s="1"/>
      <c r="N49" s="119"/>
      <c r="O49" s="1"/>
      <c r="P49" s="119"/>
      <c r="Q49" s="1"/>
      <c r="R49" s="119"/>
      <c r="S49" s="1"/>
      <c r="T49" s="119"/>
      <c r="U49" s="1"/>
    </row>
    <row r="50" spans="1:21" ht="15" thickBot="1">
      <c r="A50" s="19" t="s">
        <v>80</v>
      </c>
      <c r="B50" s="99">
        <f t="shared" si="0"/>
        <v>2</v>
      </c>
      <c r="C50" s="1">
        <v>1</v>
      </c>
      <c r="D50" s="119">
        <v>0.93500000000000005</v>
      </c>
      <c r="E50" s="1"/>
      <c r="F50" s="119"/>
      <c r="G50" s="1"/>
      <c r="H50" s="119"/>
      <c r="I50" s="1">
        <v>1</v>
      </c>
      <c r="J50" s="119">
        <v>6.5000000000000002E-2</v>
      </c>
      <c r="K50" s="1"/>
      <c r="L50" s="137"/>
      <c r="M50" s="1"/>
      <c r="N50" s="119"/>
      <c r="O50" s="1"/>
      <c r="P50" s="119"/>
      <c r="Q50" s="1"/>
      <c r="R50" s="119"/>
      <c r="S50" s="1"/>
      <c r="T50" s="119"/>
      <c r="U50" s="1"/>
    </row>
    <row r="51" spans="1:21">
      <c r="A51" s="57"/>
      <c r="B51" s="99">
        <f t="shared" si="0"/>
        <v>1</v>
      </c>
      <c r="C51" s="1"/>
      <c r="D51" s="119"/>
      <c r="E51" s="1"/>
      <c r="F51" s="119"/>
      <c r="G51" s="1"/>
      <c r="H51" s="119"/>
      <c r="I51" s="1"/>
      <c r="J51" s="119"/>
      <c r="K51" s="1">
        <v>1</v>
      </c>
      <c r="L51" s="137">
        <v>1</v>
      </c>
      <c r="M51" s="1"/>
      <c r="N51" s="119"/>
      <c r="O51" s="1"/>
      <c r="P51" s="119"/>
      <c r="Q51" s="1"/>
      <c r="R51" s="119"/>
      <c r="S51" s="1"/>
      <c r="T51" s="119"/>
      <c r="U51" s="1"/>
    </row>
    <row r="52" spans="1:21">
      <c r="A52" s="57"/>
      <c r="B52" s="1"/>
      <c r="C52" s="1"/>
      <c r="D52" s="119"/>
      <c r="E52" s="1"/>
      <c r="F52" s="119"/>
      <c r="G52" s="1"/>
      <c r="H52" s="119"/>
      <c r="I52" s="1"/>
      <c r="J52" s="119"/>
      <c r="K52" s="1"/>
      <c r="L52" s="137"/>
      <c r="M52" s="1"/>
      <c r="N52" s="119"/>
      <c r="O52" s="1"/>
      <c r="P52" s="119"/>
      <c r="Q52" s="1"/>
      <c r="R52" s="119"/>
      <c r="S52" s="1"/>
      <c r="T52" s="119"/>
      <c r="U52" s="1"/>
    </row>
    <row r="53" spans="1:21">
      <c r="B53" s="1"/>
      <c r="C53" s="1"/>
      <c r="D53" s="119"/>
      <c r="E53" s="1"/>
      <c r="F53" s="119"/>
      <c r="G53" s="1"/>
      <c r="H53" s="119"/>
      <c r="I53" s="1"/>
      <c r="J53" s="119"/>
      <c r="K53" s="1"/>
      <c r="L53" s="137"/>
      <c r="M53" s="1"/>
      <c r="N53" s="119"/>
      <c r="O53" s="1"/>
      <c r="P53" s="119"/>
      <c r="Q53" s="1"/>
      <c r="R53" s="119"/>
      <c r="S53" s="1"/>
      <c r="T53" s="119"/>
      <c r="U53" s="1"/>
    </row>
  </sheetData>
  <mergeCells count="11">
    <mergeCell ref="I3:J3"/>
    <mergeCell ref="A3:A4"/>
    <mergeCell ref="B3:B4"/>
    <mergeCell ref="C3:D3"/>
    <mergeCell ref="E3:F3"/>
    <mergeCell ref="G3:H3"/>
    <mergeCell ref="K3:L3"/>
    <mergeCell ref="M3:N3"/>
    <mergeCell ref="O3:P3"/>
    <mergeCell ref="Q3:R3"/>
    <mergeCell ref="S3:T3"/>
  </mergeCells>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J57"/>
  <sheetViews>
    <sheetView workbookViewId="0">
      <selection activeCell="L13" sqref="L13"/>
    </sheetView>
  </sheetViews>
  <sheetFormatPr defaultRowHeight="14.45"/>
  <cols>
    <col min="1" max="1" width="39.7109375" customWidth="1"/>
    <col min="3" max="9" width="12.85546875" customWidth="1"/>
  </cols>
  <sheetData>
    <row r="1" spans="1:10">
      <c r="A1" s="14" t="s">
        <v>88</v>
      </c>
    </row>
    <row r="2" spans="1:10" ht="15"/>
    <row r="3" spans="1:10" ht="67.5">
      <c r="A3" s="2" t="s">
        <v>22</v>
      </c>
      <c r="B3" s="28" t="s">
        <v>23</v>
      </c>
      <c r="C3" s="11" t="s">
        <v>24</v>
      </c>
      <c r="D3" s="12" t="s">
        <v>25</v>
      </c>
      <c r="E3" s="13" t="s">
        <v>28</v>
      </c>
      <c r="F3" s="12" t="s">
        <v>29</v>
      </c>
      <c r="G3" s="13" t="s">
        <v>30</v>
      </c>
      <c r="H3" s="12" t="s">
        <v>31</v>
      </c>
      <c r="I3" s="13" t="s">
        <v>32</v>
      </c>
      <c r="J3" s="253" t="s">
        <v>33</v>
      </c>
    </row>
    <row r="4" spans="1:10" ht="15">
      <c r="A4" s="19" t="s">
        <v>34</v>
      </c>
      <c r="B4" s="54">
        <v>20</v>
      </c>
      <c r="C4" s="120">
        <f>SUM(D4:L4)</f>
        <v>10344323</v>
      </c>
      <c r="D4" s="125">
        <v>1950</v>
      </c>
      <c r="E4" s="131">
        <v>107</v>
      </c>
      <c r="F4" s="125">
        <v>8367495</v>
      </c>
      <c r="G4" s="7"/>
      <c r="H4" s="6"/>
      <c r="I4" s="131">
        <v>1974771</v>
      </c>
    </row>
    <row r="5" spans="1:10" ht="15" thickBot="1">
      <c r="A5" s="19" t="s">
        <v>89</v>
      </c>
      <c r="B5" s="54">
        <v>0.1</v>
      </c>
      <c r="C5" s="121">
        <f t="shared" ref="C5:C57" si="0">SUM(D5:L5)</f>
        <v>35.931000000000004</v>
      </c>
      <c r="D5" s="126">
        <v>1.31</v>
      </c>
      <c r="E5" s="132">
        <v>0.86299999999999999</v>
      </c>
      <c r="F5" s="127">
        <v>33.758000000000003</v>
      </c>
      <c r="G5" s="7"/>
      <c r="H5" s="6"/>
      <c r="I5" s="7"/>
    </row>
    <row r="6" spans="1:10" ht="15" thickBot="1">
      <c r="A6" s="19" t="s">
        <v>36</v>
      </c>
      <c r="B6" s="54">
        <v>5</v>
      </c>
      <c r="C6" s="120">
        <f t="shared" si="0"/>
        <v>514.65272558490574</v>
      </c>
      <c r="D6" s="127">
        <v>16.7027255849057</v>
      </c>
      <c r="E6" s="133">
        <v>23</v>
      </c>
      <c r="F6" s="125">
        <v>474.95</v>
      </c>
      <c r="G6" s="7"/>
      <c r="H6" s="6"/>
      <c r="I6" s="7"/>
    </row>
    <row r="7" spans="1:10" ht="15" thickBot="1">
      <c r="A7" s="19" t="s">
        <v>90</v>
      </c>
      <c r="B7" s="54">
        <v>0.1</v>
      </c>
      <c r="C7" s="121">
        <f t="shared" si="0"/>
        <v>73.897999999999996</v>
      </c>
      <c r="D7" s="6"/>
      <c r="E7" s="7"/>
      <c r="F7" s="127">
        <v>73.897999999999996</v>
      </c>
      <c r="G7" s="7"/>
      <c r="H7" s="6"/>
      <c r="I7" s="7"/>
    </row>
    <row r="8" spans="1:10" ht="15" thickBot="1">
      <c r="A8" s="19" t="s">
        <v>91</v>
      </c>
      <c r="B8" s="54">
        <v>1E-3</v>
      </c>
      <c r="C8" s="120">
        <f t="shared" si="0"/>
        <v>313.63</v>
      </c>
      <c r="D8" s="6"/>
      <c r="E8" s="7"/>
      <c r="F8" s="6"/>
      <c r="G8" s="7"/>
      <c r="H8" s="125">
        <v>313.63</v>
      </c>
      <c r="I8" s="7"/>
    </row>
    <row r="9" spans="1:10" ht="15" thickBot="1">
      <c r="A9" s="19" t="s">
        <v>37</v>
      </c>
      <c r="B9" s="54">
        <v>10</v>
      </c>
      <c r="C9" s="120">
        <f t="shared" si="0"/>
        <v>411.18779786057598</v>
      </c>
      <c r="D9" s="125">
        <v>284.57</v>
      </c>
      <c r="E9" s="131">
        <v>126.617797860576</v>
      </c>
      <c r="F9" s="6"/>
      <c r="G9" s="7"/>
      <c r="H9" s="6"/>
      <c r="I9" s="7"/>
    </row>
    <row r="10" spans="1:10" ht="15" thickBot="1">
      <c r="A10" s="19" t="s">
        <v>92</v>
      </c>
      <c r="B10" s="54">
        <v>0.1</v>
      </c>
      <c r="C10" s="122">
        <f t="shared" si="0"/>
        <v>9.6109999999999989</v>
      </c>
      <c r="D10" s="6"/>
      <c r="E10" s="157">
        <v>0.107</v>
      </c>
      <c r="F10" s="126">
        <v>9.5039999999999996</v>
      </c>
      <c r="G10" s="7"/>
      <c r="H10" s="6"/>
      <c r="I10" s="7"/>
    </row>
    <row r="11" spans="1:10" ht="15" thickBot="1">
      <c r="A11" s="19" t="s">
        <v>93</v>
      </c>
      <c r="B11" s="54">
        <v>1</v>
      </c>
      <c r="C11" s="122">
        <f t="shared" si="0"/>
        <v>1.05</v>
      </c>
      <c r="D11" s="6"/>
      <c r="E11" s="7"/>
      <c r="F11" s="126">
        <v>1.05</v>
      </c>
      <c r="G11" s="7"/>
      <c r="H11" s="6"/>
      <c r="I11" s="7"/>
    </row>
    <row r="12" spans="1:10" ht="15" thickBot="1">
      <c r="A12" s="19" t="s">
        <v>94</v>
      </c>
      <c r="B12" s="54">
        <v>0.1</v>
      </c>
      <c r="C12" s="123">
        <f t="shared" si="0"/>
        <v>0.497</v>
      </c>
      <c r="D12" s="6"/>
      <c r="E12" s="7"/>
      <c r="F12" s="129">
        <v>0.497</v>
      </c>
      <c r="G12" s="7"/>
      <c r="H12" s="6"/>
      <c r="I12" s="7"/>
    </row>
    <row r="13" spans="1:10" ht="15" thickBot="1">
      <c r="A13" s="19" t="s">
        <v>39</v>
      </c>
      <c r="B13" s="54">
        <v>1</v>
      </c>
      <c r="C13" s="121">
        <f t="shared" si="0"/>
        <v>42.434125943396232</v>
      </c>
      <c r="D13" s="126">
        <v>2.1741259433962301</v>
      </c>
      <c r="E13" s="134">
        <v>7.6</v>
      </c>
      <c r="F13" s="127">
        <v>25.66</v>
      </c>
      <c r="G13" s="7"/>
      <c r="H13" s="6"/>
      <c r="I13" s="134">
        <v>7</v>
      </c>
    </row>
    <row r="14" spans="1:10" ht="15" thickBot="1">
      <c r="A14" s="19" t="s">
        <v>95</v>
      </c>
      <c r="B14" s="53">
        <v>2000000</v>
      </c>
      <c r="C14" s="120">
        <f t="shared" si="0"/>
        <v>52450000</v>
      </c>
      <c r="D14" s="6"/>
      <c r="E14" s="131">
        <v>2590000</v>
      </c>
      <c r="F14" s="125">
        <v>49860000</v>
      </c>
      <c r="G14" s="7"/>
      <c r="H14" s="6"/>
      <c r="I14" s="7"/>
    </row>
    <row r="15" spans="1:10" ht="15" thickBot="1">
      <c r="A15" s="19" t="s">
        <v>96</v>
      </c>
      <c r="B15" s="54">
        <v>5</v>
      </c>
      <c r="C15" s="121">
        <f t="shared" si="0"/>
        <v>43.49</v>
      </c>
      <c r="D15" s="6"/>
      <c r="E15" s="134">
        <v>5.82</v>
      </c>
      <c r="F15" s="127">
        <v>37.67</v>
      </c>
      <c r="G15" s="7"/>
      <c r="H15" s="6"/>
      <c r="I15" s="7"/>
    </row>
    <row r="16" spans="1:10" ht="15" thickBot="1">
      <c r="A16" s="19" t="s">
        <v>45</v>
      </c>
      <c r="B16" s="54">
        <v>20</v>
      </c>
      <c r="C16" s="120">
        <f t="shared" si="0"/>
        <v>429.5</v>
      </c>
      <c r="D16" s="6"/>
      <c r="E16" s="133">
        <v>69.599999999999994</v>
      </c>
      <c r="F16" s="125">
        <v>244.9</v>
      </c>
      <c r="G16" s="7"/>
      <c r="H16" s="6"/>
      <c r="I16" s="131">
        <v>115</v>
      </c>
    </row>
    <row r="17" spans="1:9" ht="15" thickBot="1">
      <c r="A17" s="19" t="s">
        <v>46</v>
      </c>
      <c r="B17" s="54">
        <v>20</v>
      </c>
      <c r="C17" s="120">
        <f t="shared" si="0"/>
        <v>30278.586329948725</v>
      </c>
      <c r="D17" s="127">
        <v>83.768775694124997</v>
      </c>
      <c r="E17" s="131">
        <v>594</v>
      </c>
      <c r="F17" s="125">
        <v>6016.4</v>
      </c>
      <c r="G17" s="7"/>
      <c r="H17" s="125">
        <v>20158.4175542546</v>
      </c>
      <c r="I17" s="131">
        <v>3426</v>
      </c>
    </row>
    <row r="18" spans="1:9" ht="15" thickBot="1">
      <c r="A18" s="19" t="s">
        <v>97</v>
      </c>
      <c r="B18" s="54">
        <v>50</v>
      </c>
      <c r="C18" s="120">
        <f t="shared" si="0"/>
        <v>725.4</v>
      </c>
      <c r="D18" s="6"/>
      <c r="E18" s="9"/>
      <c r="F18" s="125">
        <v>725.4</v>
      </c>
      <c r="G18" s="7"/>
      <c r="H18" s="6"/>
      <c r="I18" s="7"/>
    </row>
    <row r="19" spans="1:9" ht="15" thickBot="1">
      <c r="A19" s="19" t="s">
        <v>98</v>
      </c>
      <c r="B19" s="54">
        <v>5.0000000000000001E-3</v>
      </c>
      <c r="C19" s="123">
        <f t="shared" si="0"/>
        <v>0.314</v>
      </c>
      <c r="D19" s="6"/>
      <c r="E19" s="7"/>
      <c r="F19" s="129">
        <v>0.314</v>
      </c>
      <c r="G19" s="7"/>
      <c r="H19" s="6"/>
      <c r="I19" s="7"/>
    </row>
    <row r="20" spans="1:9" ht="15" thickBot="1">
      <c r="A20" s="19" t="s">
        <v>99</v>
      </c>
      <c r="B20" s="54">
        <v>2E-3</v>
      </c>
      <c r="C20" s="122">
        <f t="shared" si="0"/>
        <v>4.43</v>
      </c>
      <c r="D20" s="6"/>
      <c r="E20" s="7"/>
      <c r="F20" s="6"/>
      <c r="G20" s="7"/>
      <c r="H20" s="126">
        <v>4.43</v>
      </c>
      <c r="I20" s="7"/>
    </row>
    <row r="21" spans="1:9" ht="15" thickBot="1">
      <c r="A21" s="19" t="s">
        <v>100</v>
      </c>
      <c r="B21" s="54">
        <v>0.1</v>
      </c>
      <c r="C21" s="120">
        <f t="shared" si="0"/>
        <v>1702.63</v>
      </c>
      <c r="D21" s="6"/>
      <c r="E21" s="7"/>
      <c r="F21" s="125">
        <v>1702.63</v>
      </c>
      <c r="G21" s="7"/>
      <c r="H21" s="6"/>
      <c r="I21" s="7"/>
    </row>
    <row r="22" spans="1:9" ht="15" thickBot="1">
      <c r="A22" s="19" t="s">
        <v>101</v>
      </c>
      <c r="B22" s="54">
        <v>0.01</v>
      </c>
      <c r="C22" s="123">
        <f t="shared" si="0"/>
        <v>0.55500000000000005</v>
      </c>
      <c r="D22" s="6"/>
      <c r="E22" s="7"/>
      <c r="F22" s="129">
        <v>0.55500000000000005</v>
      </c>
      <c r="G22" s="7"/>
      <c r="H22" s="6"/>
      <c r="I22" s="7"/>
    </row>
    <row r="23" spans="1:9" ht="15" thickBot="1">
      <c r="A23" s="19" t="s">
        <v>47</v>
      </c>
      <c r="B23" s="54">
        <v>1E-4</v>
      </c>
      <c r="C23" s="123">
        <f t="shared" si="0"/>
        <v>7.0799999999999997E-4</v>
      </c>
      <c r="D23" s="6"/>
      <c r="E23" s="7"/>
      <c r="F23" s="129">
        <v>7.0799999999999997E-4</v>
      </c>
      <c r="G23" s="7"/>
      <c r="H23" s="6"/>
      <c r="I23" s="7"/>
    </row>
    <row r="24" spans="1:9" ht="15" thickBot="1">
      <c r="A24" s="19" t="s">
        <v>48</v>
      </c>
      <c r="B24" s="54">
        <v>1E-4</v>
      </c>
      <c r="C24" s="123">
        <f t="shared" si="0"/>
        <v>7.0799999999999997E-4</v>
      </c>
      <c r="D24" s="6"/>
      <c r="E24" s="7"/>
      <c r="F24" s="129">
        <v>7.0799999999999997E-4</v>
      </c>
      <c r="G24" s="7"/>
      <c r="H24" s="6"/>
      <c r="I24" s="7"/>
    </row>
    <row r="25" spans="1:9" ht="15" thickBot="1">
      <c r="A25" s="19" t="s">
        <v>102</v>
      </c>
      <c r="B25" s="54">
        <v>0.05</v>
      </c>
      <c r="C25" s="122">
        <f t="shared" si="0"/>
        <v>5.7068000000000003</v>
      </c>
      <c r="D25" s="6"/>
      <c r="E25" s="7"/>
      <c r="F25" s="126">
        <v>5.7068000000000003</v>
      </c>
      <c r="G25" s="7"/>
      <c r="H25" s="6"/>
      <c r="I25" s="7"/>
    </row>
    <row r="26" spans="1:9" ht="15" thickBot="1">
      <c r="A26" s="19" t="s">
        <v>103</v>
      </c>
      <c r="B26" s="54">
        <v>1E-3</v>
      </c>
      <c r="C26" s="121">
        <f t="shared" si="0"/>
        <v>42.18</v>
      </c>
      <c r="D26" s="6"/>
      <c r="E26" s="7"/>
      <c r="F26" s="6"/>
      <c r="G26" s="7"/>
      <c r="H26" s="127">
        <v>42.18</v>
      </c>
      <c r="I26" s="7"/>
    </row>
    <row r="27" spans="1:9" ht="15" thickBot="1">
      <c r="A27" s="19" t="s">
        <v>49</v>
      </c>
      <c r="B27" s="54">
        <v>10</v>
      </c>
      <c r="C27" s="121">
        <f t="shared" si="0"/>
        <v>31.57</v>
      </c>
      <c r="D27" s="127">
        <v>31.57</v>
      </c>
      <c r="E27" s="7"/>
      <c r="F27" s="6"/>
      <c r="G27" s="7"/>
      <c r="H27" s="6"/>
      <c r="I27" s="7"/>
    </row>
    <row r="28" spans="1:9" ht="15" thickBot="1">
      <c r="A28" s="19" t="s">
        <v>104</v>
      </c>
      <c r="B28" s="54">
        <v>0.1</v>
      </c>
      <c r="C28" s="122">
        <f t="shared" si="0"/>
        <v>8.7332272794588803</v>
      </c>
      <c r="D28" s="6"/>
      <c r="E28" s="134">
        <v>3.0642272794588798</v>
      </c>
      <c r="F28" s="126">
        <v>5.6689999999999996</v>
      </c>
      <c r="G28" s="7"/>
      <c r="H28" s="6"/>
      <c r="I28" s="7"/>
    </row>
    <row r="29" spans="1:9" ht="15" thickBot="1">
      <c r="A29" s="19" t="s">
        <v>105</v>
      </c>
      <c r="B29" s="53">
        <v>2000</v>
      </c>
      <c r="C29" s="120">
        <f t="shared" si="0"/>
        <v>174300</v>
      </c>
      <c r="D29" s="6"/>
      <c r="E29" s="10"/>
      <c r="F29" s="125">
        <v>174300</v>
      </c>
      <c r="G29" s="7"/>
      <c r="H29" s="6"/>
      <c r="I29" s="7"/>
    </row>
    <row r="30" spans="1:9" ht="15" thickBot="1">
      <c r="A30" s="19" t="s">
        <v>106</v>
      </c>
      <c r="B30" s="53">
        <v>1000</v>
      </c>
      <c r="C30" s="120">
        <f t="shared" si="0"/>
        <v>82060</v>
      </c>
      <c r="D30" s="6"/>
      <c r="E30" s="7"/>
      <c r="F30" s="125">
        <v>82060</v>
      </c>
      <c r="G30" s="7"/>
      <c r="H30" s="6"/>
      <c r="I30" s="7"/>
    </row>
    <row r="31" spans="1:9" ht="15" thickBot="1">
      <c r="A31" s="19" t="s">
        <v>107</v>
      </c>
      <c r="B31" s="54">
        <v>0.01</v>
      </c>
      <c r="C31" s="122">
        <f t="shared" si="0"/>
        <v>1.9645999999999999</v>
      </c>
      <c r="D31" s="6"/>
      <c r="E31" s="7"/>
      <c r="F31" s="126">
        <v>1.9645999999999999</v>
      </c>
      <c r="G31" s="7"/>
      <c r="H31" s="6"/>
      <c r="I31" s="7"/>
    </row>
    <row r="32" spans="1:9" ht="15" thickBot="1">
      <c r="A32" s="19" t="s">
        <v>108</v>
      </c>
      <c r="B32" s="53">
        <v>1000</v>
      </c>
      <c r="C32" s="120">
        <f t="shared" si="0"/>
        <v>409123.58951758331</v>
      </c>
      <c r="D32" s="125">
        <v>2043.58951758333</v>
      </c>
      <c r="E32" s="7"/>
      <c r="F32" s="125">
        <v>407080</v>
      </c>
      <c r="G32" s="7"/>
      <c r="H32" s="6"/>
      <c r="I32" s="7"/>
    </row>
    <row r="33" spans="1:9" ht="15" thickBot="1">
      <c r="A33" s="19" t="s">
        <v>109</v>
      </c>
      <c r="B33" s="54">
        <v>0.01</v>
      </c>
      <c r="C33" s="123">
        <f t="shared" si="0"/>
        <v>0.18</v>
      </c>
      <c r="D33" s="6"/>
      <c r="E33" s="7"/>
      <c r="F33" s="129">
        <v>0.18</v>
      </c>
      <c r="G33" s="7"/>
      <c r="H33" s="6"/>
      <c r="I33" s="7"/>
    </row>
    <row r="34" spans="1:9" ht="15" thickBot="1">
      <c r="A34" s="19" t="s">
        <v>55</v>
      </c>
      <c r="B34" s="54">
        <v>20</v>
      </c>
      <c r="C34" s="120">
        <f t="shared" si="0"/>
        <v>728.79086969374998</v>
      </c>
      <c r="D34" s="128">
        <v>20.690869693749999</v>
      </c>
      <c r="E34" s="7"/>
      <c r="F34" s="125">
        <v>708.1</v>
      </c>
      <c r="G34" s="7"/>
      <c r="H34" s="6"/>
      <c r="I34" s="7"/>
    </row>
    <row r="35" spans="1:9" ht="15" thickBot="1">
      <c r="A35" s="19" t="s">
        <v>110</v>
      </c>
      <c r="B35" s="54">
        <v>0.1</v>
      </c>
      <c r="C35" s="122">
        <f t="shared" si="0"/>
        <v>1.397</v>
      </c>
      <c r="D35" s="6"/>
      <c r="E35" s="7"/>
      <c r="F35" s="126">
        <v>1.397</v>
      </c>
      <c r="G35" s="7"/>
      <c r="H35" s="6"/>
      <c r="I35" s="7"/>
    </row>
    <row r="36" spans="1:9" ht="15" thickBot="1">
      <c r="A36" s="19" t="s">
        <v>56</v>
      </c>
      <c r="B36" s="54">
        <v>200</v>
      </c>
      <c r="C36" s="120">
        <f t="shared" si="0"/>
        <v>560</v>
      </c>
      <c r="D36" s="6"/>
      <c r="E36" s="7"/>
      <c r="F36" s="6"/>
      <c r="G36" s="7"/>
      <c r="H36" s="6"/>
      <c r="I36" s="131">
        <v>560</v>
      </c>
    </row>
    <row r="37" spans="1:9" ht="15" thickBot="1">
      <c r="A37" s="19" t="s">
        <v>57</v>
      </c>
      <c r="B37" s="54">
        <v>0.1</v>
      </c>
      <c r="C37" s="121">
        <f t="shared" si="0"/>
        <v>11.796675472205678</v>
      </c>
      <c r="D37" s="129">
        <v>0.38700000000000001</v>
      </c>
      <c r="E37" s="132">
        <v>0.72197547220567804</v>
      </c>
      <c r="F37" s="127">
        <v>10.432</v>
      </c>
      <c r="G37" s="7"/>
      <c r="H37" s="6"/>
      <c r="I37" s="132">
        <v>0.25569999999999998</v>
      </c>
    </row>
    <row r="38" spans="1:9" ht="15" thickBot="1">
      <c r="A38" s="19" t="s">
        <v>61</v>
      </c>
      <c r="B38" s="54">
        <v>10</v>
      </c>
      <c r="C38" s="121">
        <f t="shared" si="0"/>
        <v>44.6</v>
      </c>
      <c r="D38" s="6"/>
      <c r="E38" s="133">
        <v>44.6</v>
      </c>
      <c r="F38" s="25"/>
      <c r="G38" s="7"/>
      <c r="H38" s="6"/>
      <c r="I38" s="7"/>
    </row>
    <row r="39" spans="1:9" ht="15" thickBot="1">
      <c r="A39" s="19" t="s">
        <v>62</v>
      </c>
      <c r="B39" s="54">
        <v>1</v>
      </c>
      <c r="C39" s="120">
        <f t="shared" si="0"/>
        <v>988.56469977392578</v>
      </c>
      <c r="D39" s="25"/>
      <c r="E39" s="133">
        <v>10.3446997739258</v>
      </c>
      <c r="F39" s="125">
        <v>978.22</v>
      </c>
      <c r="G39" s="7"/>
      <c r="H39" s="6"/>
      <c r="I39" s="7"/>
    </row>
    <row r="40" spans="1:9" ht="15" thickBot="1">
      <c r="A40" s="19" t="s">
        <v>63</v>
      </c>
      <c r="B40" s="54">
        <v>20</v>
      </c>
      <c r="C40" s="120">
        <f t="shared" si="0"/>
        <v>5607.1</v>
      </c>
      <c r="D40" s="6"/>
      <c r="E40" s="131">
        <v>131</v>
      </c>
      <c r="F40" s="125">
        <v>4270.1000000000004</v>
      </c>
      <c r="G40" s="7"/>
      <c r="H40" s="6"/>
      <c r="I40" s="131">
        <v>1206</v>
      </c>
    </row>
    <row r="41" spans="1:9" ht="15" thickBot="1">
      <c r="A41" s="19" t="s">
        <v>111</v>
      </c>
      <c r="B41" s="53">
        <v>50000</v>
      </c>
      <c r="C41" s="120">
        <f t="shared" si="0"/>
        <v>31942414.832679898</v>
      </c>
      <c r="D41" s="6"/>
      <c r="E41" s="131">
        <v>145000</v>
      </c>
      <c r="F41" s="125">
        <v>16876950.812843099</v>
      </c>
      <c r="G41" s="7"/>
      <c r="H41" s="125">
        <v>10679857.0198368</v>
      </c>
      <c r="I41" s="131">
        <v>4240607</v>
      </c>
    </row>
    <row r="42" spans="1:9" ht="15" thickBot="1">
      <c r="A42" s="19" t="s">
        <v>112</v>
      </c>
      <c r="B42" s="54">
        <v>1</v>
      </c>
      <c r="C42" s="120">
        <f t="shared" si="0"/>
        <v>3491.67</v>
      </c>
      <c r="D42" s="6"/>
      <c r="E42" s="7"/>
      <c r="F42" s="125">
        <v>3491.67</v>
      </c>
      <c r="G42" s="7"/>
      <c r="H42" s="6"/>
      <c r="I42" s="7"/>
    </row>
    <row r="43" spans="1:9" ht="15" thickBot="1">
      <c r="A43" s="19" t="s">
        <v>113</v>
      </c>
      <c r="B43" s="54">
        <v>1</v>
      </c>
      <c r="C43" s="120">
        <f t="shared" si="0"/>
        <v>557.17999999999995</v>
      </c>
      <c r="D43" s="6"/>
      <c r="E43" s="7"/>
      <c r="F43" s="125">
        <v>557.17999999999995</v>
      </c>
      <c r="G43" s="7"/>
      <c r="H43" s="6"/>
      <c r="I43" s="7"/>
    </row>
    <row r="44" spans="1:9" ht="15" thickBot="1">
      <c r="A44" s="19" t="s">
        <v>114</v>
      </c>
      <c r="B44" s="54">
        <v>1</v>
      </c>
      <c r="C44" s="120">
        <f t="shared" si="0"/>
        <v>2347.71</v>
      </c>
      <c r="D44" s="6"/>
      <c r="E44" s="7"/>
      <c r="F44" s="125">
        <v>2347.71</v>
      </c>
      <c r="G44" s="7"/>
      <c r="H44" s="6"/>
      <c r="I44" s="7"/>
    </row>
    <row r="45" spans="1:9" ht="15" thickBot="1">
      <c r="A45" s="19" t="s">
        <v>115</v>
      </c>
      <c r="B45" s="54">
        <v>1</v>
      </c>
      <c r="C45" s="122">
        <f t="shared" si="0"/>
        <v>4.67</v>
      </c>
      <c r="D45" s="6"/>
      <c r="E45" s="7"/>
      <c r="F45" s="126">
        <v>4.67</v>
      </c>
      <c r="G45" s="7"/>
      <c r="H45" s="6"/>
      <c r="I45" s="7"/>
    </row>
    <row r="46" spans="1:9" ht="15" thickBot="1">
      <c r="A46" s="19" t="s">
        <v>116</v>
      </c>
      <c r="B46" s="54">
        <v>1</v>
      </c>
      <c r="C46" s="122">
        <f t="shared" si="0"/>
        <v>4.67</v>
      </c>
      <c r="D46" s="6"/>
      <c r="E46" s="7"/>
      <c r="F46" s="126">
        <v>4.67</v>
      </c>
      <c r="G46" s="7"/>
      <c r="H46" s="6"/>
      <c r="I46" s="7"/>
    </row>
    <row r="47" spans="1:9" ht="15" thickBot="1">
      <c r="A47" s="19" t="s">
        <v>117</v>
      </c>
      <c r="B47" s="54">
        <v>5</v>
      </c>
      <c r="C47" s="122">
        <f t="shared" si="0"/>
        <v>6.47</v>
      </c>
      <c r="D47" s="6"/>
      <c r="E47" s="7"/>
      <c r="F47" s="126">
        <v>6.47</v>
      </c>
      <c r="G47" s="7"/>
      <c r="H47" s="6"/>
      <c r="I47" s="7"/>
    </row>
    <row r="48" spans="1:9" ht="15" thickBot="1">
      <c r="A48" s="19" t="s">
        <v>118</v>
      </c>
      <c r="B48" s="54">
        <v>1E-3</v>
      </c>
      <c r="C48" s="122">
        <f t="shared" si="0"/>
        <v>2.4110900000000002</v>
      </c>
      <c r="D48" s="6"/>
      <c r="E48" s="7"/>
      <c r="F48" s="126">
        <v>2.4110900000000002</v>
      </c>
      <c r="G48" s="7"/>
      <c r="H48" s="6"/>
      <c r="I48" s="7"/>
    </row>
    <row r="49" spans="1:9" ht="15" thickBot="1">
      <c r="A49" s="19" t="s">
        <v>71</v>
      </c>
      <c r="B49" s="54">
        <v>20</v>
      </c>
      <c r="C49" s="120">
        <f t="shared" si="0"/>
        <v>3253.788</v>
      </c>
      <c r="D49" s="125">
        <v>1800</v>
      </c>
      <c r="E49" s="131">
        <v>1333</v>
      </c>
      <c r="F49" s="127">
        <v>96.6</v>
      </c>
      <c r="G49" s="7"/>
      <c r="H49" s="6"/>
      <c r="I49" s="133">
        <v>24.187999999999999</v>
      </c>
    </row>
    <row r="50" spans="1:9" ht="15" thickBot="1">
      <c r="A50" s="19" t="s">
        <v>119</v>
      </c>
      <c r="B50" s="53">
        <v>5000</v>
      </c>
      <c r="C50" s="120">
        <f t="shared" si="0"/>
        <v>4200034.6827671099</v>
      </c>
      <c r="D50" s="6"/>
      <c r="E50" s="131">
        <v>27714</v>
      </c>
      <c r="F50" s="125">
        <v>1866350</v>
      </c>
      <c r="G50" s="7"/>
      <c r="H50" s="125">
        <v>1667520.6827671099</v>
      </c>
      <c r="I50" s="131">
        <v>638450</v>
      </c>
    </row>
    <row r="51" spans="1:9" ht="15" thickBot="1">
      <c r="A51" s="19" t="s">
        <v>120</v>
      </c>
      <c r="B51" s="54">
        <v>1E-3</v>
      </c>
      <c r="C51" s="123">
        <f t="shared" si="0"/>
        <v>0.443</v>
      </c>
      <c r="D51" s="6"/>
      <c r="E51" s="7"/>
      <c r="F51" s="129">
        <v>0.443</v>
      </c>
      <c r="G51" s="7"/>
      <c r="H51" s="6"/>
      <c r="I51" s="7"/>
    </row>
    <row r="52" spans="1:9" ht="15" thickBot="1">
      <c r="A52" s="19" t="s">
        <v>72</v>
      </c>
      <c r="B52" s="54">
        <v>1</v>
      </c>
      <c r="C52" s="121">
        <f t="shared" si="0"/>
        <v>67.805000000000007</v>
      </c>
      <c r="D52" s="6"/>
      <c r="E52" s="7"/>
      <c r="F52" s="127">
        <v>67.805000000000007</v>
      </c>
      <c r="G52" s="7"/>
      <c r="H52" s="6"/>
      <c r="I52" s="7"/>
    </row>
    <row r="53" spans="1:9" ht="15" thickBot="1">
      <c r="A53" s="19" t="s">
        <v>78</v>
      </c>
      <c r="B53" s="54">
        <v>10</v>
      </c>
      <c r="C53" s="120">
        <f t="shared" si="0"/>
        <v>310.55257409327481</v>
      </c>
      <c r="D53" s="125">
        <v>261.74</v>
      </c>
      <c r="E53" s="133">
        <v>48.812574093274797</v>
      </c>
      <c r="F53" s="6"/>
      <c r="G53" s="7"/>
      <c r="H53" s="6"/>
      <c r="I53" s="7"/>
    </row>
    <row r="54" spans="1:9" ht="15" thickBot="1">
      <c r="A54" s="19" t="s">
        <v>121</v>
      </c>
      <c r="B54" s="53">
        <v>50000</v>
      </c>
      <c r="C54" s="120">
        <f t="shared" si="0"/>
        <v>69908376.063199699</v>
      </c>
      <c r="D54" s="130">
        <v>66300</v>
      </c>
      <c r="E54" s="131">
        <v>1257370</v>
      </c>
      <c r="F54" s="125">
        <v>9964800</v>
      </c>
      <c r="G54" s="131">
        <v>204301</v>
      </c>
      <c r="H54" s="125">
        <v>41286956.063199699</v>
      </c>
      <c r="I54" s="131">
        <v>17128649</v>
      </c>
    </row>
    <row r="55" spans="1:9" ht="15" thickBot="1">
      <c r="A55" s="19" t="s">
        <v>122</v>
      </c>
      <c r="B55" s="54">
        <v>5.0000000000000001E-3</v>
      </c>
      <c r="C55" s="123">
        <f t="shared" si="0"/>
        <v>0.53</v>
      </c>
      <c r="D55" s="6"/>
      <c r="E55" s="7"/>
      <c r="F55" s="129">
        <v>0.53</v>
      </c>
      <c r="G55" s="7"/>
      <c r="H55" s="6"/>
      <c r="I55" s="7"/>
    </row>
    <row r="56" spans="1:9" ht="15" thickBot="1">
      <c r="A56" s="19" t="s">
        <v>80</v>
      </c>
      <c r="B56" s="54">
        <v>10</v>
      </c>
      <c r="C56" s="120">
        <f t="shared" si="0"/>
        <v>224.1</v>
      </c>
      <c r="D56" s="125">
        <v>194.67</v>
      </c>
      <c r="E56" s="133">
        <v>29.43</v>
      </c>
      <c r="F56" s="6"/>
      <c r="G56" s="7"/>
      <c r="H56" s="6"/>
      <c r="I56" s="7"/>
    </row>
    <row r="57" spans="1:9" ht="15" thickBot="1">
      <c r="A57" s="60" t="s">
        <v>81</v>
      </c>
      <c r="B57" s="63">
        <v>100</v>
      </c>
      <c r="C57" s="124">
        <f t="shared" si="0"/>
        <v>70855.132733298902</v>
      </c>
      <c r="D57" s="61"/>
      <c r="E57" s="135">
        <v>732</v>
      </c>
      <c r="F57" s="136">
        <v>29733</v>
      </c>
      <c r="G57" s="62"/>
      <c r="H57" s="136">
        <v>34093.132733298902</v>
      </c>
      <c r="I57" s="135">
        <v>6297</v>
      </c>
    </row>
  </sheetData>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P58"/>
  <sheetViews>
    <sheetView workbookViewId="0">
      <selection activeCell="P16" sqref="P16"/>
    </sheetView>
  </sheetViews>
  <sheetFormatPr defaultRowHeight="14.45"/>
  <cols>
    <col min="1" max="1" width="38.85546875" customWidth="1"/>
  </cols>
  <sheetData>
    <row r="1" spans="1:16">
      <c r="A1" s="14" t="s">
        <v>123</v>
      </c>
    </row>
    <row r="2" spans="1:16" ht="15"/>
    <row r="3" spans="1:16" ht="51" customHeight="1">
      <c r="A3" s="208" t="s">
        <v>83</v>
      </c>
      <c r="B3" s="210" t="s">
        <v>84</v>
      </c>
      <c r="C3" s="204" t="s">
        <v>25</v>
      </c>
      <c r="D3" s="205"/>
      <c r="E3" s="206" t="s">
        <v>28</v>
      </c>
      <c r="F3" s="207"/>
      <c r="G3" s="204" t="s">
        <v>29</v>
      </c>
      <c r="H3" s="205"/>
      <c r="I3" s="206" t="s">
        <v>30</v>
      </c>
      <c r="J3" s="207"/>
      <c r="K3" s="204" t="s">
        <v>31</v>
      </c>
      <c r="L3" s="205"/>
      <c r="M3" s="204" t="s">
        <v>124</v>
      </c>
      <c r="N3" s="205"/>
      <c r="O3" s="204" t="s">
        <v>33</v>
      </c>
      <c r="P3" s="205"/>
    </row>
    <row r="4" spans="1:16" ht="15">
      <c r="A4" s="209"/>
      <c r="B4" s="211"/>
      <c r="C4" s="17" t="s">
        <v>85</v>
      </c>
      <c r="D4" s="17" t="s">
        <v>86</v>
      </c>
      <c r="E4" s="18" t="s">
        <v>85</v>
      </c>
      <c r="F4" s="18" t="s">
        <v>86</v>
      </c>
      <c r="G4" s="17" t="s">
        <v>85</v>
      </c>
      <c r="H4" s="17" t="s">
        <v>86</v>
      </c>
      <c r="I4" s="18" t="s">
        <v>85</v>
      </c>
      <c r="J4" s="18" t="s">
        <v>86</v>
      </c>
      <c r="K4" s="17" t="s">
        <v>85</v>
      </c>
      <c r="L4" s="17" t="s">
        <v>86</v>
      </c>
      <c r="M4" s="18" t="s">
        <v>85</v>
      </c>
      <c r="N4" s="18" t="s">
        <v>86</v>
      </c>
      <c r="O4" s="17" t="s">
        <v>85</v>
      </c>
      <c r="P4" s="17" t="s">
        <v>86</v>
      </c>
    </row>
    <row r="5" spans="1:16" ht="15">
      <c r="A5" s="19" t="s">
        <v>34</v>
      </c>
      <c r="B5" s="20">
        <v>77</v>
      </c>
      <c r="C5" s="21">
        <v>1</v>
      </c>
      <c r="D5" s="22">
        <v>0</v>
      </c>
      <c r="E5" s="23">
        <v>2</v>
      </c>
      <c r="F5" s="24">
        <v>0</v>
      </c>
      <c r="G5" s="21">
        <v>73</v>
      </c>
      <c r="H5" s="22">
        <v>0.80900000000000005</v>
      </c>
      <c r="I5" s="138"/>
      <c r="J5" s="138"/>
      <c r="K5" s="139"/>
      <c r="L5" s="139"/>
      <c r="M5" s="23">
        <v>1</v>
      </c>
      <c r="N5" s="24">
        <v>0.191</v>
      </c>
    </row>
    <row r="6" spans="1:16" ht="15" thickBot="1">
      <c r="A6" s="19" t="s">
        <v>89</v>
      </c>
      <c r="B6" s="20">
        <v>53</v>
      </c>
      <c r="C6" s="21">
        <v>1</v>
      </c>
      <c r="D6" s="22">
        <v>3.5999999999999997E-2</v>
      </c>
      <c r="E6" s="23">
        <v>1</v>
      </c>
      <c r="F6" s="24">
        <v>2.4E-2</v>
      </c>
      <c r="G6" s="21">
        <v>51</v>
      </c>
      <c r="H6" s="22">
        <v>0.94</v>
      </c>
      <c r="I6" s="138"/>
      <c r="J6" s="138"/>
      <c r="K6" s="139"/>
      <c r="L6" s="139"/>
      <c r="M6" s="138"/>
      <c r="N6" s="138"/>
    </row>
    <row r="7" spans="1:16" ht="15" thickBot="1">
      <c r="A7" s="19" t="s">
        <v>36</v>
      </c>
      <c r="B7" s="20">
        <v>27</v>
      </c>
      <c r="C7" s="21">
        <v>2</v>
      </c>
      <c r="D7" s="22">
        <v>3.2000000000000001E-2</v>
      </c>
      <c r="E7" s="23">
        <v>1</v>
      </c>
      <c r="F7" s="24">
        <v>4.4999999999999998E-2</v>
      </c>
      <c r="G7" s="21">
        <v>24</v>
      </c>
      <c r="H7" s="22">
        <v>0.92300000000000004</v>
      </c>
      <c r="I7" s="138"/>
      <c r="J7" s="138"/>
      <c r="K7" s="139"/>
      <c r="L7" s="139"/>
      <c r="M7" s="138"/>
      <c r="N7" s="138"/>
    </row>
    <row r="8" spans="1:16" ht="15" thickBot="1">
      <c r="A8" s="19" t="s">
        <v>90</v>
      </c>
      <c r="B8" s="20">
        <v>73</v>
      </c>
      <c r="C8" s="139"/>
      <c r="D8" s="22"/>
      <c r="E8" s="138"/>
      <c r="F8" s="24"/>
      <c r="G8" s="21">
        <v>73</v>
      </c>
      <c r="H8" s="22">
        <v>1</v>
      </c>
      <c r="I8" s="138"/>
      <c r="J8" s="138"/>
      <c r="K8" s="139"/>
      <c r="L8" s="139"/>
      <c r="M8" s="138"/>
      <c r="N8" s="138"/>
    </row>
    <row r="9" spans="1:16" ht="15" thickBot="1">
      <c r="A9" s="19" t="s">
        <v>91</v>
      </c>
      <c r="B9" s="20">
        <v>96</v>
      </c>
      <c r="C9" s="139"/>
      <c r="D9" s="22"/>
      <c r="E9" s="138"/>
      <c r="F9" s="24"/>
      <c r="G9" s="139"/>
      <c r="H9" s="139"/>
      <c r="I9" s="138"/>
      <c r="J9" s="138"/>
      <c r="K9" s="21">
        <v>96</v>
      </c>
      <c r="L9" s="22">
        <v>1</v>
      </c>
      <c r="M9" s="138"/>
      <c r="N9" s="138"/>
    </row>
    <row r="10" spans="1:16" ht="15" thickBot="1">
      <c r="A10" s="19" t="s">
        <v>37</v>
      </c>
      <c r="B10" s="20">
        <v>5</v>
      </c>
      <c r="C10" s="21">
        <v>3</v>
      </c>
      <c r="D10" s="22">
        <v>0.69199999999999995</v>
      </c>
      <c r="E10" s="23">
        <v>2</v>
      </c>
      <c r="F10" s="24">
        <v>0.308</v>
      </c>
      <c r="G10" s="139"/>
      <c r="H10" s="139"/>
      <c r="I10" s="138"/>
      <c r="J10" s="138"/>
      <c r="K10" s="139"/>
      <c r="L10" s="139"/>
      <c r="M10" s="138"/>
      <c r="N10" s="138"/>
    </row>
    <row r="11" spans="1:16" ht="15" thickBot="1">
      <c r="A11" s="19" t="s">
        <v>92</v>
      </c>
      <c r="B11" s="20">
        <v>26</v>
      </c>
      <c r="C11" s="139"/>
      <c r="D11" s="22"/>
      <c r="E11" s="138">
        <v>1</v>
      </c>
      <c r="F11" s="24">
        <v>1.0999999999999999E-2</v>
      </c>
      <c r="G11" s="21">
        <v>25</v>
      </c>
      <c r="H11" s="22">
        <v>0.98899999999999999</v>
      </c>
      <c r="I11" s="138"/>
      <c r="J11" s="138"/>
      <c r="K11" s="139"/>
      <c r="L11" s="139"/>
      <c r="M11" s="138"/>
      <c r="N11" s="138"/>
    </row>
    <row r="12" spans="1:16" ht="15" thickBot="1">
      <c r="A12" s="19" t="s">
        <v>93</v>
      </c>
      <c r="B12" s="20">
        <v>1</v>
      </c>
      <c r="C12" s="139"/>
      <c r="D12" s="22"/>
      <c r="E12" s="138"/>
      <c r="F12" s="24"/>
      <c r="G12" s="21">
        <v>1</v>
      </c>
      <c r="H12" s="22">
        <v>1</v>
      </c>
      <c r="I12" s="138"/>
      <c r="J12" s="138"/>
      <c r="K12" s="139"/>
      <c r="L12" s="139"/>
      <c r="M12" s="138"/>
      <c r="N12" s="138"/>
    </row>
    <row r="13" spans="1:16" ht="15" thickBot="1">
      <c r="A13" s="19" t="s">
        <v>94</v>
      </c>
      <c r="B13" s="20">
        <v>3</v>
      </c>
      <c r="C13" s="139"/>
      <c r="D13" s="22"/>
      <c r="E13" s="138"/>
      <c r="F13" s="24"/>
      <c r="G13" s="21">
        <v>3</v>
      </c>
      <c r="H13" s="22">
        <v>1</v>
      </c>
      <c r="I13" s="138"/>
      <c r="J13" s="138"/>
      <c r="K13" s="139"/>
      <c r="L13" s="139"/>
      <c r="M13" s="138"/>
      <c r="N13" s="138"/>
    </row>
    <row r="14" spans="1:16" ht="15" thickBot="1">
      <c r="A14" s="19" t="s">
        <v>39</v>
      </c>
      <c r="B14" s="20">
        <v>15</v>
      </c>
      <c r="C14" s="21">
        <v>1</v>
      </c>
      <c r="D14" s="22">
        <v>5.0999999999999997E-2</v>
      </c>
      <c r="E14" s="23">
        <v>2</v>
      </c>
      <c r="F14" s="24">
        <v>0.17899999999999999</v>
      </c>
      <c r="G14" s="21">
        <v>11</v>
      </c>
      <c r="H14" s="22">
        <v>0.60499999999999998</v>
      </c>
      <c r="I14" s="138"/>
      <c r="J14" s="138"/>
      <c r="K14" s="139"/>
      <c r="L14" s="139"/>
      <c r="M14" s="23">
        <v>1</v>
      </c>
      <c r="N14" s="24">
        <v>0.16500000000000001</v>
      </c>
    </row>
    <row r="15" spans="1:16" ht="15" thickBot="1">
      <c r="A15" s="19" t="s">
        <v>95</v>
      </c>
      <c r="B15" s="20">
        <v>11</v>
      </c>
      <c r="C15" s="139"/>
      <c r="D15" s="22"/>
      <c r="E15" s="23">
        <v>1</v>
      </c>
      <c r="F15" s="24">
        <v>4.9000000000000002E-2</v>
      </c>
      <c r="G15" s="21">
        <v>10</v>
      </c>
      <c r="H15" s="22">
        <v>0.95099999999999996</v>
      </c>
      <c r="I15" s="138"/>
      <c r="J15" s="138"/>
      <c r="K15" s="139"/>
      <c r="L15" s="139"/>
      <c r="M15" s="138"/>
      <c r="N15" s="138"/>
    </row>
    <row r="16" spans="1:16" ht="15" thickBot="1">
      <c r="A16" s="19" t="s">
        <v>96</v>
      </c>
      <c r="B16" s="20">
        <v>4</v>
      </c>
      <c r="C16" s="139"/>
      <c r="D16" s="22"/>
      <c r="E16" s="23">
        <v>1</v>
      </c>
      <c r="F16" s="24">
        <v>0.13400000000000001</v>
      </c>
      <c r="G16" s="21">
        <v>3</v>
      </c>
      <c r="H16" s="22">
        <v>0.86599999999999999</v>
      </c>
      <c r="I16" s="138"/>
      <c r="J16" s="138"/>
      <c r="K16" s="139"/>
      <c r="L16" s="139"/>
      <c r="M16" s="138"/>
      <c r="N16" s="138"/>
    </row>
    <row r="17" spans="1:14" ht="15" thickBot="1">
      <c r="A17" s="19" t="s">
        <v>45</v>
      </c>
      <c r="B17" s="20">
        <v>5</v>
      </c>
      <c r="C17" s="139"/>
      <c r="D17" s="22"/>
      <c r="E17" s="23">
        <v>1</v>
      </c>
      <c r="F17" s="24">
        <v>0.16200000000000001</v>
      </c>
      <c r="G17" s="21">
        <v>3</v>
      </c>
      <c r="H17" s="22">
        <v>0.56999999999999995</v>
      </c>
      <c r="I17" s="138"/>
      <c r="J17" s="138"/>
      <c r="K17" s="139"/>
      <c r="L17" s="139"/>
      <c r="M17" s="23">
        <v>1</v>
      </c>
      <c r="N17" s="24">
        <v>0.26800000000000002</v>
      </c>
    </row>
    <row r="18" spans="1:14" ht="15" thickBot="1">
      <c r="A18" s="19" t="s">
        <v>46</v>
      </c>
      <c r="B18" s="20">
        <v>142</v>
      </c>
      <c r="C18" s="21">
        <v>1</v>
      </c>
      <c r="D18" s="22">
        <v>3.0000000000000001E-3</v>
      </c>
      <c r="E18" s="23">
        <v>2</v>
      </c>
      <c r="F18" s="24">
        <v>0.02</v>
      </c>
      <c r="G18" s="21">
        <v>58</v>
      </c>
      <c r="H18" s="22">
        <v>0.19900000000000001</v>
      </c>
      <c r="I18" s="138"/>
      <c r="J18" s="138"/>
      <c r="K18" s="21">
        <v>79</v>
      </c>
      <c r="L18" s="22">
        <v>0.66600000000000004</v>
      </c>
      <c r="M18" s="23">
        <v>2</v>
      </c>
      <c r="N18" s="24">
        <v>0.113</v>
      </c>
    </row>
    <row r="19" spans="1:14" ht="15" thickBot="1">
      <c r="A19" s="19" t="s">
        <v>97</v>
      </c>
      <c r="B19" s="20">
        <v>8</v>
      </c>
      <c r="C19" s="139"/>
      <c r="D19" s="22"/>
      <c r="E19" s="23"/>
      <c r="F19" s="24"/>
      <c r="G19" s="21">
        <v>8</v>
      </c>
      <c r="H19" s="22">
        <v>1</v>
      </c>
      <c r="I19" s="138"/>
      <c r="J19" s="138"/>
      <c r="K19" s="139"/>
      <c r="L19" s="139"/>
      <c r="M19" s="138"/>
      <c r="N19" s="138"/>
    </row>
    <row r="20" spans="1:14" ht="15" thickBot="1">
      <c r="A20" s="19" t="s">
        <v>98</v>
      </c>
      <c r="B20" s="20">
        <v>11</v>
      </c>
      <c r="C20" s="139"/>
      <c r="D20" s="22"/>
      <c r="E20" s="138"/>
      <c r="F20" s="24"/>
      <c r="G20" s="21">
        <v>11</v>
      </c>
      <c r="H20" s="22">
        <v>1</v>
      </c>
      <c r="I20" s="138"/>
      <c r="J20" s="138"/>
      <c r="K20" s="139"/>
      <c r="L20" s="139"/>
      <c r="M20" s="138"/>
      <c r="N20" s="138"/>
    </row>
    <row r="21" spans="1:14" ht="15" thickBot="1">
      <c r="A21" s="19" t="s">
        <v>99</v>
      </c>
      <c r="B21" s="20">
        <v>37</v>
      </c>
      <c r="C21" s="139"/>
      <c r="D21" s="22"/>
      <c r="E21" s="138"/>
      <c r="F21" s="24"/>
      <c r="G21" s="139"/>
      <c r="H21" s="139"/>
      <c r="I21" s="138"/>
      <c r="J21" s="138"/>
      <c r="K21" s="21">
        <v>37</v>
      </c>
      <c r="L21" s="22">
        <v>1</v>
      </c>
      <c r="M21" s="138"/>
      <c r="N21" s="138"/>
    </row>
    <row r="22" spans="1:14" ht="15" thickBot="1">
      <c r="A22" s="19" t="s">
        <v>100</v>
      </c>
      <c r="B22" s="20">
        <v>73</v>
      </c>
      <c r="C22" s="139"/>
      <c r="D22" s="22"/>
      <c r="E22" s="138"/>
      <c r="F22" s="24"/>
      <c r="G22" s="21">
        <v>73</v>
      </c>
      <c r="H22" s="22">
        <v>1</v>
      </c>
      <c r="I22" s="138"/>
      <c r="J22" s="138"/>
      <c r="K22" s="139"/>
      <c r="L22" s="139"/>
      <c r="M22" s="138"/>
      <c r="N22" s="138"/>
    </row>
    <row r="23" spans="1:14" ht="15" thickBot="1">
      <c r="A23" s="19" t="s">
        <v>101</v>
      </c>
      <c r="B23" s="20">
        <v>13</v>
      </c>
      <c r="C23" s="139"/>
      <c r="D23" s="22"/>
      <c r="E23" s="138"/>
      <c r="F23" s="24"/>
      <c r="G23" s="21">
        <v>13</v>
      </c>
      <c r="H23" s="22">
        <v>1</v>
      </c>
      <c r="I23" s="138"/>
      <c r="J23" s="138"/>
      <c r="K23" s="139"/>
      <c r="L23" s="139"/>
      <c r="M23" s="138"/>
      <c r="N23" s="138"/>
    </row>
    <row r="24" spans="1:14" ht="15" thickBot="1">
      <c r="A24" s="19" t="s">
        <v>47</v>
      </c>
      <c r="B24" s="20">
        <v>4</v>
      </c>
      <c r="C24" s="139"/>
      <c r="D24" s="22"/>
      <c r="E24" s="138"/>
      <c r="F24" s="24"/>
      <c r="G24" s="21">
        <v>4</v>
      </c>
      <c r="H24" s="22">
        <v>1</v>
      </c>
      <c r="I24" s="138"/>
      <c r="J24" s="138"/>
      <c r="K24" s="139"/>
      <c r="L24" s="139"/>
      <c r="M24" s="138"/>
      <c r="N24" s="138"/>
    </row>
    <row r="25" spans="1:14" ht="15" thickBot="1">
      <c r="A25" s="19" t="s">
        <v>48</v>
      </c>
      <c r="B25" s="20">
        <v>4</v>
      </c>
      <c r="C25" s="139"/>
      <c r="D25" s="22"/>
      <c r="E25" s="138"/>
      <c r="F25" s="24"/>
      <c r="G25" s="21">
        <v>4</v>
      </c>
      <c r="H25" s="22">
        <v>1</v>
      </c>
      <c r="I25" s="138"/>
      <c r="J25" s="138"/>
      <c r="K25" s="139"/>
      <c r="L25" s="139"/>
      <c r="M25" s="138"/>
      <c r="N25" s="138"/>
    </row>
    <row r="26" spans="1:14" ht="15" thickBot="1">
      <c r="A26" s="19" t="s">
        <v>102</v>
      </c>
      <c r="B26" s="20">
        <v>25</v>
      </c>
      <c r="C26" s="139"/>
      <c r="D26" s="22"/>
      <c r="E26" s="138"/>
      <c r="F26" s="24"/>
      <c r="G26" s="21">
        <v>25</v>
      </c>
      <c r="H26" s="22">
        <v>1</v>
      </c>
      <c r="I26" s="138"/>
      <c r="J26" s="138"/>
      <c r="K26" s="139"/>
      <c r="L26" s="139"/>
      <c r="M26" s="138"/>
      <c r="N26" s="138"/>
    </row>
    <row r="27" spans="1:14" ht="15" thickBot="1">
      <c r="A27" s="19" t="s">
        <v>103</v>
      </c>
      <c r="B27" s="20">
        <v>100</v>
      </c>
      <c r="C27" s="139"/>
      <c r="D27" s="22"/>
      <c r="E27" s="138"/>
      <c r="F27" s="24"/>
      <c r="G27" s="139"/>
      <c r="H27" s="139"/>
      <c r="I27" s="138"/>
      <c r="J27" s="138"/>
      <c r="K27" s="21">
        <v>100</v>
      </c>
      <c r="L27" s="22">
        <v>1</v>
      </c>
      <c r="M27" s="138"/>
      <c r="N27" s="138"/>
    </row>
    <row r="28" spans="1:14" ht="15" thickBot="1">
      <c r="A28" s="19" t="s">
        <v>49</v>
      </c>
      <c r="B28" s="20">
        <v>2</v>
      </c>
      <c r="C28" s="21">
        <v>2</v>
      </c>
      <c r="D28" s="22">
        <v>1</v>
      </c>
      <c r="E28" s="138"/>
      <c r="F28" s="24"/>
      <c r="G28" s="139"/>
      <c r="H28" s="139"/>
      <c r="I28" s="138"/>
      <c r="J28" s="138"/>
      <c r="K28" s="139"/>
      <c r="L28" s="139"/>
      <c r="M28" s="138"/>
      <c r="N28" s="138"/>
    </row>
    <row r="29" spans="1:14" ht="15" thickBot="1">
      <c r="A29" s="19" t="s">
        <v>104</v>
      </c>
      <c r="B29" s="20">
        <v>22</v>
      </c>
      <c r="C29" s="139"/>
      <c r="D29" s="22"/>
      <c r="E29" s="23">
        <v>2</v>
      </c>
      <c r="F29" s="24">
        <v>0.35099999999999998</v>
      </c>
      <c r="G29" s="21">
        <v>20</v>
      </c>
      <c r="H29" s="22">
        <v>0.64900000000000002</v>
      </c>
      <c r="I29" s="138"/>
      <c r="J29" s="138"/>
      <c r="K29" s="139"/>
      <c r="L29" s="139"/>
      <c r="M29" s="138"/>
      <c r="N29" s="138"/>
    </row>
    <row r="30" spans="1:14" ht="15" thickBot="1">
      <c r="A30" s="19" t="s">
        <v>105</v>
      </c>
      <c r="B30" s="20">
        <v>25</v>
      </c>
      <c r="C30" s="139"/>
      <c r="D30" s="22"/>
      <c r="E30" s="23"/>
      <c r="F30" s="24"/>
      <c r="G30" s="21">
        <v>25</v>
      </c>
      <c r="H30" s="22">
        <v>1</v>
      </c>
      <c r="I30" s="138"/>
      <c r="J30" s="138"/>
      <c r="K30" s="139"/>
      <c r="L30" s="139"/>
      <c r="M30" s="138"/>
      <c r="N30" s="138"/>
    </row>
    <row r="31" spans="1:14" ht="15" thickBot="1">
      <c r="A31" s="19" t="s">
        <v>106</v>
      </c>
      <c r="B31" s="20">
        <v>25</v>
      </c>
      <c r="C31" s="139"/>
      <c r="D31" s="22"/>
      <c r="E31" s="138"/>
      <c r="F31" s="24"/>
      <c r="G31" s="21">
        <v>25</v>
      </c>
      <c r="H31" s="22">
        <v>1</v>
      </c>
      <c r="I31" s="138"/>
      <c r="J31" s="138"/>
      <c r="K31" s="139"/>
      <c r="L31" s="139"/>
      <c r="M31" s="138"/>
      <c r="N31" s="138"/>
    </row>
    <row r="32" spans="1:14" ht="15" thickBot="1">
      <c r="A32" s="19" t="s">
        <v>107</v>
      </c>
      <c r="B32" s="20">
        <v>15</v>
      </c>
      <c r="C32" s="139"/>
      <c r="D32" s="22"/>
      <c r="E32" s="138"/>
      <c r="F32" s="24"/>
      <c r="G32" s="21">
        <v>15</v>
      </c>
      <c r="H32" s="22">
        <v>1</v>
      </c>
      <c r="I32" s="138"/>
      <c r="J32" s="138"/>
      <c r="K32" s="139"/>
      <c r="L32" s="139"/>
      <c r="M32" s="138"/>
      <c r="N32" s="138"/>
    </row>
    <row r="33" spans="1:14" ht="15" thickBot="1">
      <c r="A33" s="19" t="s">
        <v>108</v>
      </c>
      <c r="B33" s="20">
        <v>49</v>
      </c>
      <c r="C33" s="21">
        <v>1</v>
      </c>
      <c r="D33" s="22">
        <v>5.0000000000000001E-3</v>
      </c>
      <c r="E33" s="138"/>
      <c r="F33" s="24"/>
      <c r="G33" s="21">
        <v>48</v>
      </c>
      <c r="H33" s="22">
        <v>0.995</v>
      </c>
      <c r="I33" s="138"/>
      <c r="J33" s="138"/>
      <c r="K33" s="139"/>
      <c r="L33" s="139"/>
      <c r="M33" s="138"/>
      <c r="N33" s="138"/>
    </row>
    <row r="34" spans="1:14" ht="15" thickBot="1">
      <c r="A34" s="19" t="s">
        <v>109</v>
      </c>
      <c r="B34" s="20">
        <v>8</v>
      </c>
      <c r="C34" s="139"/>
      <c r="D34" s="22"/>
      <c r="E34" s="138"/>
      <c r="F34" s="24"/>
      <c r="G34" s="21">
        <v>8</v>
      </c>
      <c r="H34" s="22">
        <v>1</v>
      </c>
      <c r="I34" s="138"/>
      <c r="J34" s="138"/>
      <c r="K34" s="139"/>
      <c r="L34" s="139"/>
      <c r="M34" s="138"/>
      <c r="N34" s="138"/>
    </row>
    <row r="35" spans="1:14" ht="15" thickBot="1">
      <c r="A35" s="19" t="s">
        <v>55</v>
      </c>
      <c r="B35" s="20">
        <v>12</v>
      </c>
      <c r="C35" s="139">
        <v>1</v>
      </c>
      <c r="D35" s="22">
        <v>2.8000000000000001E-2</v>
      </c>
      <c r="E35" s="138"/>
      <c r="F35" s="24"/>
      <c r="G35" s="21">
        <v>11</v>
      </c>
      <c r="H35" s="22">
        <v>0.97199999999999998</v>
      </c>
      <c r="I35" s="138"/>
      <c r="J35" s="138"/>
      <c r="K35" s="139"/>
      <c r="L35" s="139"/>
      <c r="M35" s="138"/>
      <c r="N35" s="138"/>
    </row>
    <row r="36" spans="1:14" ht="15" thickBot="1">
      <c r="A36" s="19" t="s">
        <v>110</v>
      </c>
      <c r="B36" s="20">
        <v>3</v>
      </c>
      <c r="C36" s="139"/>
      <c r="D36" s="22"/>
      <c r="E36" s="138"/>
      <c r="F36" s="24"/>
      <c r="G36" s="21">
        <v>3</v>
      </c>
      <c r="H36" s="22">
        <v>1</v>
      </c>
      <c r="I36" s="138"/>
      <c r="J36" s="138"/>
      <c r="K36" s="139"/>
      <c r="L36" s="139"/>
      <c r="M36" s="138"/>
      <c r="N36" s="138"/>
    </row>
    <row r="37" spans="1:14" ht="15" thickBot="1">
      <c r="A37" s="19" t="s">
        <v>56</v>
      </c>
      <c r="B37" s="20">
        <v>1</v>
      </c>
      <c r="C37" s="139"/>
      <c r="D37" s="22"/>
      <c r="E37" s="138"/>
      <c r="F37" s="24"/>
      <c r="G37" s="139"/>
      <c r="H37" s="139"/>
      <c r="I37" s="138"/>
      <c r="J37" s="138"/>
      <c r="K37" s="139"/>
      <c r="L37" s="139"/>
      <c r="M37" s="23">
        <v>1</v>
      </c>
      <c r="N37" s="24">
        <v>1</v>
      </c>
    </row>
    <row r="38" spans="1:14" ht="15" thickBot="1">
      <c r="A38" s="19" t="s">
        <v>57</v>
      </c>
      <c r="B38" s="20">
        <v>32</v>
      </c>
      <c r="C38" s="21">
        <v>2</v>
      </c>
      <c r="D38" s="22">
        <v>3.3000000000000002E-2</v>
      </c>
      <c r="E38" s="23">
        <v>1</v>
      </c>
      <c r="F38" s="24">
        <v>6.0999999999999999E-2</v>
      </c>
      <c r="G38" s="21">
        <v>28</v>
      </c>
      <c r="H38" s="22">
        <v>0.88400000000000001</v>
      </c>
      <c r="I38" s="138"/>
      <c r="J38" s="138"/>
      <c r="K38" s="139"/>
      <c r="L38" s="139"/>
      <c r="M38" s="23">
        <v>1</v>
      </c>
      <c r="N38" s="24">
        <v>2.1999999999999999E-2</v>
      </c>
    </row>
    <row r="39" spans="1:14" ht="15" thickBot="1">
      <c r="A39" s="19" t="s">
        <v>61</v>
      </c>
      <c r="B39" s="20">
        <v>1</v>
      </c>
      <c r="C39" s="139"/>
      <c r="D39" s="22"/>
      <c r="E39" s="23">
        <v>1</v>
      </c>
      <c r="F39" s="24">
        <v>1</v>
      </c>
      <c r="G39" s="21"/>
      <c r="H39" s="22"/>
      <c r="I39" s="138"/>
      <c r="J39" s="138"/>
      <c r="K39" s="139"/>
      <c r="L39" s="139"/>
      <c r="M39" s="138"/>
      <c r="N39" s="138"/>
    </row>
    <row r="40" spans="1:14" ht="15" thickBot="1">
      <c r="A40" s="19" t="s">
        <v>62</v>
      </c>
      <c r="B40" s="20">
        <v>74</v>
      </c>
      <c r="C40" s="21"/>
      <c r="D40" s="22"/>
      <c r="E40" s="23">
        <v>1</v>
      </c>
      <c r="F40" s="24">
        <v>0.01</v>
      </c>
      <c r="G40" s="21">
        <v>73</v>
      </c>
      <c r="H40" s="22">
        <v>0.99</v>
      </c>
      <c r="I40" s="138"/>
      <c r="J40" s="138"/>
      <c r="K40" s="139"/>
      <c r="L40" s="139"/>
      <c r="M40" s="138"/>
      <c r="N40" s="138"/>
    </row>
    <row r="41" spans="1:14" ht="15" thickBot="1">
      <c r="A41" s="19" t="s">
        <v>63</v>
      </c>
      <c r="B41" s="20">
        <v>41</v>
      </c>
      <c r="C41" s="139"/>
      <c r="D41" s="22"/>
      <c r="E41" s="23">
        <v>1</v>
      </c>
      <c r="F41" s="24">
        <v>2.3E-2</v>
      </c>
      <c r="G41" s="21">
        <v>39</v>
      </c>
      <c r="H41" s="22">
        <v>0.76200000000000001</v>
      </c>
      <c r="I41" s="138"/>
      <c r="J41" s="138"/>
      <c r="K41" s="139"/>
      <c r="L41" s="139"/>
      <c r="M41" s="23">
        <v>1</v>
      </c>
      <c r="N41" s="24">
        <v>0.215</v>
      </c>
    </row>
    <row r="42" spans="1:14" ht="15" thickBot="1">
      <c r="A42" s="19" t="s">
        <v>111</v>
      </c>
      <c r="B42" s="20">
        <v>173</v>
      </c>
      <c r="C42" s="139"/>
      <c r="D42" s="22"/>
      <c r="E42" s="23">
        <v>1</v>
      </c>
      <c r="F42" s="24">
        <v>5.0000000000000001E-3</v>
      </c>
      <c r="G42" s="21">
        <v>51</v>
      </c>
      <c r="H42" s="22">
        <v>0.52800000000000002</v>
      </c>
      <c r="I42" s="138"/>
      <c r="J42" s="138"/>
      <c r="K42" s="21">
        <v>119</v>
      </c>
      <c r="L42" s="22">
        <v>0.33400000000000002</v>
      </c>
      <c r="M42" s="23">
        <v>2</v>
      </c>
      <c r="N42" s="24">
        <v>0.13300000000000001</v>
      </c>
    </row>
    <row r="43" spans="1:14" ht="15" thickBot="1">
      <c r="A43" s="19" t="s">
        <v>112</v>
      </c>
      <c r="B43" s="20">
        <v>73</v>
      </c>
      <c r="C43" s="139"/>
      <c r="D43" s="22"/>
      <c r="E43" s="138"/>
      <c r="F43" s="24"/>
      <c r="G43" s="21">
        <v>73</v>
      </c>
      <c r="H43" s="22">
        <v>1</v>
      </c>
      <c r="I43" s="138"/>
      <c r="J43" s="138"/>
      <c r="K43" s="139"/>
      <c r="L43" s="139"/>
      <c r="M43" s="138"/>
      <c r="N43" s="138"/>
    </row>
    <row r="44" spans="1:14" ht="15" thickBot="1">
      <c r="A44" s="19" t="s">
        <v>113</v>
      </c>
      <c r="B44" s="20">
        <v>68</v>
      </c>
      <c r="C44" s="139"/>
      <c r="D44" s="22"/>
      <c r="E44" s="138"/>
      <c r="F44" s="24"/>
      <c r="G44" s="21">
        <v>68</v>
      </c>
      <c r="H44" s="22">
        <v>1</v>
      </c>
      <c r="I44" s="138"/>
      <c r="J44" s="138"/>
      <c r="K44" s="139"/>
      <c r="L44" s="139"/>
      <c r="M44" s="138"/>
      <c r="N44" s="138"/>
    </row>
    <row r="45" spans="1:14" ht="15" thickBot="1">
      <c r="A45" s="19" t="s">
        <v>114</v>
      </c>
      <c r="B45" s="20">
        <v>73</v>
      </c>
      <c r="C45" s="139"/>
      <c r="D45" s="22"/>
      <c r="E45" s="138"/>
      <c r="F45" s="24"/>
      <c r="G45" s="21">
        <v>73</v>
      </c>
      <c r="H45" s="22">
        <v>1</v>
      </c>
      <c r="I45" s="138"/>
      <c r="J45" s="138"/>
      <c r="K45" s="139"/>
      <c r="L45" s="139"/>
      <c r="M45" s="138"/>
      <c r="N45" s="138"/>
    </row>
    <row r="46" spans="1:14" ht="15" thickBot="1">
      <c r="A46" s="19" t="s">
        <v>115</v>
      </c>
      <c r="B46" s="20">
        <v>3</v>
      </c>
      <c r="C46" s="139"/>
      <c r="D46" s="22"/>
      <c r="E46" s="138"/>
      <c r="F46" s="24"/>
      <c r="G46" s="21">
        <v>3</v>
      </c>
      <c r="H46" s="22">
        <v>1</v>
      </c>
      <c r="I46" s="138"/>
      <c r="J46" s="138"/>
      <c r="K46" s="139"/>
      <c r="L46" s="139"/>
      <c r="M46" s="138"/>
      <c r="N46" s="138"/>
    </row>
    <row r="47" spans="1:14" ht="15" thickBot="1">
      <c r="A47" s="19" t="s">
        <v>116</v>
      </c>
      <c r="B47" s="20">
        <v>3</v>
      </c>
      <c r="C47" s="139"/>
      <c r="D47" s="22"/>
      <c r="E47" s="138"/>
      <c r="F47" s="24"/>
      <c r="G47" s="21">
        <v>3</v>
      </c>
      <c r="H47" s="22">
        <v>1</v>
      </c>
      <c r="I47" s="138"/>
      <c r="J47" s="138"/>
      <c r="K47" s="139"/>
      <c r="L47" s="139"/>
      <c r="M47" s="138"/>
      <c r="N47" s="138"/>
    </row>
    <row r="48" spans="1:14" ht="15" thickBot="1">
      <c r="A48" s="19" t="s">
        <v>117</v>
      </c>
      <c r="B48" s="20">
        <v>1</v>
      </c>
      <c r="C48" s="139"/>
      <c r="D48" s="22"/>
      <c r="E48" s="138"/>
      <c r="F48" s="24"/>
      <c r="G48" s="21">
        <v>1</v>
      </c>
      <c r="H48" s="22">
        <v>1</v>
      </c>
      <c r="I48" s="138"/>
      <c r="J48" s="138"/>
      <c r="K48" s="139"/>
      <c r="L48" s="139"/>
      <c r="M48" s="138"/>
      <c r="N48" s="138"/>
    </row>
    <row r="49" spans="1:14" ht="15" thickBot="1">
      <c r="A49" s="19" t="s">
        <v>118</v>
      </c>
      <c r="B49" s="20">
        <v>22</v>
      </c>
      <c r="C49" s="139"/>
      <c r="D49" s="22"/>
      <c r="E49" s="138"/>
      <c r="F49" s="24"/>
      <c r="G49" s="21">
        <v>22</v>
      </c>
      <c r="H49" s="22">
        <v>1</v>
      </c>
      <c r="I49" s="138"/>
      <c r="J49" s="138"/>
      <c r="K49" s="139"/>
      <c r="L49" s="139"/>
      <c r="M49" s="138"/>
      <c r="N49" s="138"/>
    </row>
    <row r="50" spans="1:14" ht="15" thickBot="1">
      <c r="A50" s="19" t="s">
        <v>71</v>
      </c>
      <c r="B50" s="20">
        <v>9</v>
      </c>
      <c r="C50" s="21">
        <v>3</v>
      </c>
      <c r="D50" s="22">
        <v>0.55300000000000005</v>
      </c>
      <c r="E50" s="23">
        <v>2</v>
      </c>
      <c r="F50" s="24">
        <v>0.41</v>
      </c>
      <c r="G50" s="21">
        <v>3</v>
      </c>
      <c r="H50" s="22">
        <v>0.03</v>
      </c>
      <c r="I50" s="138"/>
      <c r="J50" s="138"/>
      <c r="K50" s="139"/>
      <c r="L50" s="139"/>
      <c r="M50" s="23">
        <v>1</v>
      </c>
      <c r="N50" s="23">
        <v>7.0000000000000001E-3</v>
      </c>
    </row>
    <row r="51" spans="1:14" ht="15" thickBot="1">
      <c r="A51" s="19" t="s">
        <v>119</v>
      </c>
      <c r="B51" s="20">
        <v>203</v>
      </c>
      <c r="C51" s="139"/>
      <c r="D51" s="22"/>
      <c r="E51" s="23">
        <v>1</v>
      </c>
      <c r="F51" s="24">
        <v>7.0000000000000001E-3</v>
      </c>
      <c r="G51" s="21">
        <v>50</v>
      </c>
      <c r="H51" s="22">
        <v>0.44400000000000001</v>
      </c>
      <c r="I51" s="138"/>
      <c r="J51" s="138"/>
      <c r="K51" s="21">
        <v>150</v>
      </c>
      <c r="L51" s="22">
        <v>0.39700000000000002</v>
      </c>
      <c r="M51" s="23">
        <v>2</v>
      </c>
      <c r="N51" s="24">
        <v>0.152</v>
      </c>
    </row>
    <row r="52" spans="1:14" ht="15" thickBot="1">
      <c r="A52" s="19" t="s">
        <v>120</v>
      </c>
      <c r="B52" s="20">
        <v>22</v>
      </c>
      <c r="C52" s="139"/>
      <c r="D52" s="22"/>
      <c r="E52" s="138"/>
      <c r="F52" s="24"/>
      <c r="G52" s="21">
        <v>22</v>
      </c>
      <c r="H52" s="22">
        <v>1</v>
      </c>
      <c r="I52" s="138"/>
      <c r="J52" s="138"/>
      <c r="K52" s="139"/>
      <c r="L52" s="139"/>
      <c r="M52" s="138"/>
      <c r="N52" s="138"/>
    </row>
    <row r="53" spans="1:14" ht="15" thickBot="1">
      <c r="A53" s="19" t="s">
        <v>72</v>
      </c>
      <c r="B53" s="20">
        <v>22</v>
      </c>
      <c r="C53" s="139"/>
      <c r="D53" s="22"/>
      <c r="E53" s="138"/>
      <c r="F53" s="24"/>
      <c r="G53" s="21">
        <v>22</v>
      </c>
      <c r="H53" s="22">
        <v>1</v>
      </c>
      <c r="I53" s="138"/>
      <c r="J53" s="138"/>
      <c r="K53" s="139"/>
      <c r="L53" s="139"/>
      <c r="M53" s="138"/>
      <c r="N53" s="138"/>
    </row>
    <row r="54" spans="1:14" ht="15" thickBot="1">
      <c r="A54" s="19" t="s">
        <v>78</v>
      </c>
      <c r="B54" s="20">
        <v>6</v>
      </c>
      <c r="C54" s="21">
        <v>4</v>
      </c>
      <c r="D54" s="22">
        <v>0.84299999999999997</v>
      </c>
      <c r="E54" s="23">
        <v>2</v>
      </c>
      <c r="F54" s="24">
        <v>0.157</v>
      </c>
      <c r="G54" s="139"/>
      <c r="H54" s="139"/>
      <c r="I54" s="138"/>
      <c r="J54" s="138"/>
      <c r="K54" s="139"/>
      <c r="L54" s="139"/>
      <c r="M54" s="138"/>
      <c r="N54" s="138"/>
    </row>
    <row r="55" spans="1:14" ht="15" thickBot="1">
      <c r="A55" s="19" t="s">
        <v>121</v>
      </c>
      <c r="B55" s="20">
        <v>225</v>
      </c>
      <c r="C55" s="139">
        <v>1</v>
      </c>
      <c r="D55" s="22">
        <v>1E-3</v>
      </c>
      <c r="E55" s="23">
        <v>3</v>
      </c>
      <c r="F55" s="24">
        <v>1.7999999999999999E-2</v>
      </c>
      <c r="G55" s="21">
        <v>34</v>
      </c>
      <c r="H55" s="22">
        <v>0.14299999999999999</v>
      </c>
      <c r="I55" s="23">
        <v>1</v>
      </c>
      <c r="J55" s="23">
        <v>3.0000000000000001E-3</v>
      </c>
      <c r="K55" s="21">
        <v>183</v>
      </c>
      <c r="L55" s="22">
        <v>0.59099999999999997</v>
      </c>
      <c r="M55" s="23">
        <v>3</v>
      </c>
      <c r="N55" s="24">
        <v>0.245</v>
      </c>
    </row>
    <row r="56" spans="1:14" ht="15" thickBot="1">
      <c r="A56" s="19" t="s">
        <v>122</v>
      </c>
      <c r="B56" s="20">
        <v>26</v>
      </c>
      <c r="C56" s="139"/>
      <c r="D56" s="22"/>
      <c r="E56" s="138"/>
      <c r="F56" s="24"/>
      <c r="G56" s="21">
        <v>26</v>
      </c>
      <c r="H56" s="22">
        <v>1</v>
      </c>
      <c r="I56" s="138"/>
      <c r="J56" s="138"/>
      <c r="K56" s="139"/>
      <c r="L56" s="139"/>
      <c r="M56" s="138"/>
      <c r="N56" s="138"/>
    </row>
    <row r="57" spans="1:14" ht="15" thickBot="1">
      <c r="A57" s="19" t="s">
        <v>80</v>
      </c>
      <c r="B57" s="20">
        <v>5</v>
      </c>
      <c r="C57" s="21">
        <v>4</v>
      </c>
      <c r="D57" s="22">
        <v>0.86899999999999999</v>
      </c>
      <c r="E57" s="23">
        <v>1</v>
      </c>
      <c r="F57" s="24">
        <v>0.13100000000000001</v>
      </c>
      <c r="G57" s="139"/>
      <c r="H57" s="139"/>
      <c r="I57" s="138"/>
      <c r="J57" s="138"/>
      <c r="K57" s="139"/>
      <c r="L57" s="139"/>
      <c r="M57" s="138"/>
      <c r="N57" s="138"/>
    </row>
    <row r="58" spans="1:14" ht="15" thickBot="1">
      <c r="A58" s="19" t="s">
        <v>81</v>
      </c>
      <c r="B58" s="20">
        <v>206</v>
      </c>
      <c r="C58" s="21"/>
      <c r="D58" s="21"/>
      <c r="E58" s="23">
        <v>1</v>
      </c>
      <c r="F58" s="24">
        <v>0.01</v>
      </c>
      <c r="G58" s="21">
        <v>53</v>
      </c>
      <c r="H58" s="22">
        <v>0.42</v>
      </c>
      <c r="I58" s="138"/>
      <c r="J58" s="138"/>
      <c r="K58" s="21">
        <v>150</v>
      </c>
      <c r="L58" s="22">
        <v>0.48099999999999998</v>
      </c>
      <c r="M58" s="23">
        <v>2</v>
      </c>
      <c r="N58" s="24">
        <v>8.8999999999999996E-2</v>
      </c>
    </row>
  </sheetData>
  <mergeCells count="9">
    <mergeCell ref="O3:P3"/>
    <mergeCell ref="K3:L3"/>
    <mergeCell ref="M3:N3"/>
    <mergeCell ref="A3:A4"/>
    <mergeCell ref="B3:B4"/>
    <mergeCell ref="C3:D3"/>
    <mergeCell ref="E3:F3"/>
    <mergeCell ref="G3:H3"/>
    <mergeCell ref="I3:J3"/>
  </mergeCells>
  <pageMargins left="0.7" right="0.7" top="0.75" bottom="0.75"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sheetPr>
  <dimension ref="A1:E13"/>
  <sheetViews>
    <sheetView workbookViewId="0">
      <selection activeCell="C18" sqref="C18"/>
    </sheetView>
  </sheetViews>
  <sheetFormatPr defaultRowHeight="14.45"/>
  <cols>
    <col min="1" max="1" width="49" customWidth="1"/>
    <col min="2" max="5" width="13.28515625" customWidth="1"/>
  </cols>
  <sheetData>
    <row r="1" spans="1:5">
      <c r="A1" s="14" t="s">
        <v>125</v>
      </c>
    </row>
    <row r="2" spans="1:5" ht="15" thickBot="1"/>
    <row r="3" spans="1:5" ht="15" thickBot="1">
      <c r="A3" s="212" t="s">
        <v>126</v>
      </c>
      <c r="B3" s="214" t="s">
        <v>127</v>
      </c>
      <c r="C3" s="215"/>
      <c r="D3" s="214" t="s">
        <v>128</v>
      </c>
      <c r="E3" s="215"/>
    </row>
    <row r="4" spans="1:5" ht="15" thickBot="1">
      <c r="A4" s="213"/>
      <c r="B4" s="16" t="s">
        <v>129</v>
      </c>
      <c r="C4" s="16" t="s">
        <v>130</v>
      </c>
      <c r="D4" s="16" t="s">
        <v>129</v>
      </c>
      <c r="E4" s="16" t="s">
        <v>130</v>
      </c>
    </row>
    <row r="5" spans="1:5" ht="15" thickBot="1">
      <c r="A5" s="52" t="s">
        <v>25</v>
      </c>
      <c r="B5" s="140">
        <v>3966</v>
      </c>
      <c r="C5" s="140">
        <v>4196</v>
      </c>
      <c r="D5" s="140">
        <v>3206</v>
      </c>
      <c r="E5" s="140">
        <v>7805</v>
      </c>
    </row>
    <row r="6" spans="1:5" ht="15" thickBot="1">
      <c r="A6" s="64" t="s">
        <v>26</v>
      </c>
      <c r="B6" s="141">
        <v>2841</v>
      </c>
      <c r="C6" s="141">
        <v>1644</v>
      </c>
      <c r="D6" s="139">
        <v>171</v>
      </c>
      <c r="E6" s="141">
        <v>5304</v>
      </c>
    </row>
    <row r="7" spans="1:5" ht="15" thickBot="1">
      <c r="A7" s="52" t="s">
        <v>27</v>
      </c>
      <c r="B7" s="142">
        <v>524</v>
      </c>
      <c r="C7" s="142">
        <v>34</v>
      </c>
      <c r="D7" s="142">
        <v>14</v>
      </c>
      <c r="E7" s="140">
        <v>3868</v>
      </c>
    </row>
    <row r="8" spans="1:5" ht="15" thickBot="1">
      <c r="A8" s="64" t="s">
        <v>28</v>
      </c>
      <c r="B8" s="141">
        <v>246554</v>
      </c>
      <c r="C8" s="141">
        <v>57436</v>
      </c>
      <c r="D8" s="141">
        <v>9088</v>
      </c>
      <c r="E8" s="141">
        <v>15377</v>
      </c>
    </row>
    <row r="9" spans="1:5" ht="15" thickBot="1">
      <c r="A9" s="52" t="s">
        <v>30</v>
      </c>
      <c r="B9" s="140">
        <v>1090</v>
      </c>
      <c r="C9" s="140">
        <v>7337</v>
      </c>
      <c r="D9" s="140">
        <v>6919</v>
      </c>
      <c r="E9" s="140">
        <v>28174</v>
      </c>
    </row>
    <row r="10" spans="1:5" ht="15" thickBot="1">
      <c r="A10" s="64" t="s">
        <v>31</v>
      </c>
      <c r="B10" s="139"/>
      <c r="C10" s="139"/>
      <c r="D10" s="141">
        <v>4308</v>
      </c>
      <c r="E10" s="141">
        <v>61209</v>
      </c>
    </row>
    <row r="11" spans="1:5" ht="15" thickBot="1">
      <c r="A11" s="52" t="s">
        <v>32</v>
      </c>
      <c r="B11" s="140">
        <v>4375</v>
      </c>
      <c r="C11" s="142">
        <v>30</v>
      </c>
      <c r="D11" s="140">
        <v>64965</v>
      </c>
      <c r="E11" s="140">
        <v>80477</v>
      </c>
    </row>
    <row r="12" spans="1:5" ht="15" thickBot="1">
      <c r="A12" s="64" t="s">
        <v>33</v>
      </c>
      <c r="B12" s="143">
        <v>351</v>
      </c>
      <c r="C12" s="141">
        <v>1275</v>
      </c>
      <c r="D12" s="141">
        <v>6603</v>
      </c>
      <c r="E12" s="141">
        <v>15197</v>
      </c>
    </row>
    <row r="13" spans="1:5" ht="15" thickBot="1">
      <c r="A13" s="31" t="s">
        <v>131</v>
      </c>
      <c r="B13" s="144">
        <v>259701</v>
      </c>
      <c r="C13" s="144">
        <v>71952</v>
      </c>
      <c r="D13" s="144">
        <v>95274</v>
      </c>
      <c r="E13" s="144">
        <v>217411</v>
      </c>
    </row>
  </sheetData>
  <mergeCells count="3">
    <mergeCell ref="A3:A4"/>
    <mergeCell ref="B3:C3"/>
    <mergeCell ref="D3:E3"/>
  </mergeCells>
  <pageMargins left="0.7" right="0.7" top="0.75" bottom="0.75" header="0.3" footer="0.3"/>
  <pageSetup paperSize="0" orientation="portrait" horizontalDpi="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E71"/>
  <sheetViews>
    <sheetView workbookViewId="0">
      <selection activeCell="A72" sqref="A72"/>
    </sheetView>
  </sheetViews>
  <sheetFormatPr defaultRowHeight="14.45"/>
  <cols>
    <col min="1" max="1" width="9.140625" style="1"/>
    <col min="2" max="2" width="44" customWidth="1"/>
    <col min="3" max="3" width="49" customWidth="1"/>
  </cols>
  <sheetData>
    <row r="1" spans="1:5">
      <c r="A1" s="66" t="s">
        <v>132</v>
      </c>
    </row>
    <row r="2" spans="1:5" ht="15" thickBot="1"/>
    <row r="3" spans="1:5" ht="39.6" thickBot="1">
      <c r="A3" s="2" t="s">
        <v>133</v>
      </c>
      <c r="B3" s="4" t="s">
        <v>134</v>
      </c>
      <c r="C3" s="4" t="s">
        <v>135</v>
      </c>
      <c r="D3" s="4" t="s">
        <v>136</v>
      </c>
      <c r="E3" s="4" t="s">
        <v>137</v>
      </c>
    </row>
    <row r="4" spans="1:5" ht="15" thickBot="1">
      <c r="A4" s="145">
        <v>1</v>
      </c>
      <c r="B4" s="242" t="s">
        <v>138</v>
      </c>
      <c r="C4" s="243"/>
      <c r="D4" s="244">
        <v>46</v>
      </c>
      <c r="E4" s="245"/>
    </row>
    <row r="5" spans="1:5" ht="15" thickBot="1">
      <c r="A5" s="146" t="s">
        <v>139</v>
      </c>
      <c r="B5" s="32" t="s">
        <v>140</v>
      </c>
      <c r="C5" s="32" t="s">
        <v>141</v>
      </c>
      <c r="D5" s="30">
        <v>15</v>
      </c>
      <c r="E5" s="30"/>
    </row>
    <row r="6" spans="1:5" ht="15" thickBot="1">
      <c r="A6" s="35" t="s">
        <v>142</v>
      </c>
      <c r="B6" s="59" t="s">
        <v>143</v>
      </c>
      <c r="C6" s="59" t="s">
        <v>141</v>
      </c>
      <c r="D6" s="21">
        <v>2</v>
      </c>
      <c r="E6" s="29"/>
    </row>
    <row r="7" spans="1:5" ht="26.45" thickBot="1">
      <c r="A7" s="146" t="s">
        <v>144</v>
      </c>
      <c r="B7" s="32" t="s">
        <v>145</v>
      </c>
      <c r="C7" s="32" t="s">
        <v>146</v>
      </c>
      <c r="D7" s="30">
        <v>29</v>
      </c>
      <c r="E7" s="30"/>
    </row>
    <row r="8" spans="1:5" ht="15" thickBot="1">
      <c r="A8" s="145">
        <v>2</v>
      </c>
      <c r="B8" s="233" t="s">
        <v>147</v>
      </c>
      <c r="C8" s="234"/>
      <c r="D8" s="235">
        <v>15</v>
      </c>
      <c r="E8" s="236"/>
    </row>
    <row r="9" spans="1:5" ht="15" thickBot="1">
      <c r="A9" s="146" t="s">
        <v>148</v>
      </c>
      <c r="B9" s="32" t="s">
        <v>149</v>
      </c>
      <c r="C9" s="32" t="s">
        <v>150</v>
      </c>
      <c r="D9" s="30">
        <v>1</v>
      </c>
      <c r="E9" s="26"/>
    </row>
    <row r="10" spans="1:5" ht="26.45" thickBot="1">
      <c r="A10" s="35" t="s">
        <v>151</v>
      </c>
      <c r="B10" s="59" t="s">
        <v>152</v>
      </c>
      <c r="C10" s="59" t="s">
        <v>153</v>
      </c>
      <c r="D10" s="21">
        <v>1</v>
      </c>
      <c r="E10" s="27"/>
    </row>
    <row r="11" spans="1:5" ht="15" thickBot="1">
      <c r="A11" s="146" t="s">
        <v>154</v>
      </c>
      <c r="B11" s="32" t="s">
        <v>155</v>
      </c>
      <c r="C11" s="32" t="s">
        <v>156</v>
      </c>
      <c r="D11" s="30">
        <v>1</v>
      </c>
      <c r="E11" s="26"/>
    </row>
    <row r="12" spans="1:5" ht="39.6" thickBot="1">
      <c r="A12" s="35" t="s">
        <v>157</v>
      </c>
      <c r="B12" s="59" t="s">
        <v>158</v>
      </c>
      <c r="C12" s="59" t="s">
        <v>141</v>
      </c>
      <c r="D12" s="21">
        <v>2</v>
      </c>
      <c r="E12" s="27"/>
    </row>
    <row r="13" spans="1:5" ht="39.6" thickBot="1">
      <c r="A13" s="146" t="s">
        <v>159</v>
      </c>
      <c r="B13" s="32" t="s">
        <v>160</v>
      </c>
      <c r="C13" s="32" t="s">
        <v>161</v>
      </c>
      <c r="D13" s="30">
        <v>2</v>
      </c>
      <c r="E13" s="26"/>
    </row>
    <row r="14" spans="1:5" ht="26.45" thickBot="1">
      <c r="A14" s="35" t="s">
        <v>162</v>
      </c>
      <c r="B14" s="59" t="s">
        <v>163</v>
      </c>
      <c r="C14" s="59" t="s">
        <v>164</v>
      </c>
      <c r="D14" s="21">
        <v>8</v>
      </c>
      <c r="E14" s="27"/>
    </row>
    <row r="15" spans="1:5" ht="15" thickBot="1">
      <c r="A15" s="147">
        <v>3</v>
      </c>
      <c r="B15" s="229" t="s">
        <v>165</v>
      </c>
      <c r="C15" s="230"/>
      <c r="D15" s="231">
        <v>25</v>
      </c>
      <c r="E15" s="232"/>
    </row>
    <row r="16" spans="1:5" ht="15" thickBot="1">
      <c r="A16" s="35" t="s">
        <v>166</v>
      </c>
      <c r="B16" s="59" t="s">
        <v>167</v>
      </c>
      <c r="C16" s="59" t="s">
        <v>141</v>
      </c>
      <c r="D16" s="21">
        <v>1</v>
      </c>
      <c r="E16" s="27"/>
    </row>
    <row r="17" spans="1:5" ht="15" thickBot="1">
      <c r="A17" s="146" t="s">
        <v>168</v>
      </c>
      <c r="B17" s="32" t="s">
        <v>169</v>
      </c>
      <c r="C17" s="32" t="s">
        <v>170</v>
      </c>
      <c r="D17" s="30">
        <v>19</v>
      </c>
      <c r="E17" s="26"/>
    </row>
    <row r="18" spans="1:5" ht="15" thickBot="1">
      <c r="A18" s="35" t="s">
        <v>171</v>
      </c>
      <c r="B18" s="59" t="s">
        <v>172</v>
      </c>
      <c r="C18" s="59" t="s">
        <v>173</v>
      </c>
      <c r="D18" s="21">
        <v>1</v>
      </c>
      <c r="E18" s="27"/>
    </row>
    <row r="19" spans="1:5" ht="26.45" thickBot="1">
      <c r="A19" s="146" t="s">
        <v>174</v>
      </c>
      <c r="B19" s="32" t="s">
        <v>175</v>
      </c>
      <c r="C19" s="32" t="s">
        <v>176</v>
      </c>
      <c r="D19" s="30">
        <v>3</v>
      </c>
      <c r="E19" s="26"/>
    </row>
    <row r="20" spans="1:5" ht="39.6" thickBot="1">
      <c r="A20" s="35" t="s">
        <v>177</v>
      </c>
      <c r="B20" s="59" t="s">
        <v>178</v>
      </c>
      <c r="C20" s="59" t="s">
        <v>179</v>
      </c>
      <c r="D20" s="21">
        <v>1</v>
      </c>
      <c r="E20" s="27"/>
    </row>
    <row r="21" spans="1:5" ht="15" thickBot="1">
      <c r="A21" s="147">
        <v>4</v>
      </c>
      <c r="B21" s="229" t="s">
        <v>180</v>
      </c>
      <c r="C21" s="230"/>
      <c r="D21" s="231">
        <v>35</v>
      </c>
      <c r="E21" s="232"/>
    </row>
    <row r="22" spans="1:5" ht="26.45" thickBot="1">
      <c r="A22" s="35" t="s">
        <v>181</v>
      </c>
      <c r="B22" s="59" t="s">
        <v>182</v>
      </c>
      <c r="C22" s="59" t="s">
        <v>141</v>
      </c>
      <c r="D22" s="21">
        <v>1</v>
      </c>
      <c r="E22" s="27"/>
    </row>
    <row r="23" spans="1:5" ht="26.45" thickBot="1">
      <c r="A23" s="146" t="s">
        <v>183</v>
      </c>
      <c r="B23" s="32" t="s">
        <v>184</v>
      </c>
      <c r="C23" s="32" t="s">
        <v>141</v>
      </c>
      <c r="D23" s="30">
        <v>5</v>
      </c>
      <c r="E23" s="26"/>
    </row>
    <row r="24" spans="1:5" ht="39.6" thickBot="1">
      <c r="A24" s="35" t="s">
        <v>185</v>
      </c>
      <c r="B24" s="59" t="s">
        <v>186</v>
      </c>
      <c r="C24" s="59" t="s">
        <v>141</v>
      </c>
      <c r="D24" s="21">
        <v>3</v>
      </c>
      <c r="E24" s="27"/>
    </row>
    <row r="25" spans="1:5" ht="15" thickBot="1">
      <c r="A25" s="146" t="s">
        <v>187</v>
      </c>
      <c r="B25" s="32" t="s">
        <v>188</v>
      </c>
      <c r="C25" s="32" t="s">
        <v>141</v>
      </c>
      <c r="D25" s="30">
        <v>1</v>
      </c>
      <c r="E25" s="26"/>
    </row>
    <row r="26" spans="1:5" ht="26.45" thickBot="1">
      <c r="A26" s="35" t="s">
        <v>189</v>
      </c>
      <c r="B26" s="59" t="s">
        <v>190</v>
      </c>
      <c r="C26" s="59" t="s">
        <v>141</v>
      </c>
      <c r="D26" s="21">
        <v>1</v>
      </c>
      <c r="E26" s="27"/>
    </row>
    <row r="27" spans="1:5" ht="15" thickBot="1">
      <c r="A27" s="146" t="s">
        <v>191</v>
      </c>
      <c r="B27" s="32" t="s">
        <v>192</v>
      </c>
      <c r="C27" s="32" t="s">
        <v>141</v>
      </c>
      <c r="D27" s="30">
        <v>1</v>
      </c>
      <c r="E27" s="26"/>
    </row>
    <row r="28" spans="1:5" ht="52.5" thickBot="1">
      <c r="A28" s="35" t="s">
        <v>193</v>
      </c>
      <c r="B28" s="59" t="s">
        <v>194</v>
      </c>
      <c r="C28" s="59" t="s">
        <v>141</v>
      </c>
      <c r="D28" s="21">
        <v>6</v>
      </c>
      <c r="E28" s="27"/>
    </row>
    <row r="29" spans="1:5" ht="39.6" thickBot="1">
      <c r="A29" s="146" t="s">
        <v>195</v>
      </c>
      <c r="B29" s="32" t="s">
        <v>196</v>
      </c>
      <c r="C29" s="32" t="s">
        <v>141</v>
      </c>
      <c r="D29" s="30">
        <v>2</v>
      </c>
      <c r="E29" s="26"/>
    </row>
    <row r="30" spans="1:5" ht="39.6" thickBot="1">
      <c r="A30" s="35" t="s">
        <v>197</v>
      </c>
      <c r="B30" s="59" t="s">
        <v>198</v>
      </c>
      <c r="C30" s="59" t="s">
        <v>141</v>
      </c>
      <c r="D30" s="21">
        <v>2</v>
      </c>
      <c r="E30" s="27"/>
    </row>
    <row r="31" spans="1:5" ht="39.6" thickBot="1">
      <c r="A31" s="146" t="s">
        <v>199</v>
      </c>
      <c r="B31" s="32" t="s">
        <v>200</v>
      </c>
      <c r="C31" s="32" t="s">
        <v>141</v>
      </c>
      <c r="D31" s="30">
        <v>4</v>
      </c>
      <c r="E31" s="26"/>
    </row>
    <row r="32" spans="1:5" ht="39.6" thickBot="1">
      <c r="A32" s="35" t="s">
        <v>201</v>
      </c>
      <c r="B32" s="59" t="s">
        <v>202</v>
      </c>
      <c r="C32" s="59" t="s">
        <v>141</v>
      </c>
      <c r="D32" s="21">
        <v>2</v>
      </c>
      <c r="E32" s="27"/>
    </row>
    <row r="33" spans="1:5" ht="39.6" thickBot="1">
      <c r="A33" s="146" t="s">
        <v>203</v>
      </c>
      <c r="B33" s="32" t="s">
        <v>204</v>
      </c>
      <c r="C33" s="32" t="s">
        <v>141</v>
      </c>
      <c r="D33" s="30">
        <v>6</v>
      </c>
      <c r="E33" s="26"/>
    </row>
    <row r="34" spans="1:5" ht="26.45" thickBot="1">
      <c r="A34" s="35" t="s">
        <v>205</v>
      </c>
      <c r="B34" s="59" t="s">
        <v>206</v>
      </c>
      <c r="C34" s="59" t="s">
        <v>141</v>
      </c>
      <c r="D34" s="21">
        <v>1</v>
      </c>
      <c r="E34" s="27"/>
    </row>
    <row r="35" spans="1:5" ht="15" thickBot="1">
      <c r="A35" s="147">
        <v>5</v>
      </c>
      <c r="B35" s="229" t="s">
        <v>207</v>
      </c>
      <c r="C35" s="230"/>
      <c r="D35" s="231">
        <v>515</v>
      </c>
      <c r="E35" s="232"/>
    </row>
    <row r="36" spans="1:5" ht="26.45" thickBot="1">
      <c r="A36" s="35" t="s">
        <v>208</v>
      </c>
      <c r="B36" s="59" t="s">
        <v>209</v>
      </c>
      <c r="C36" s="59" t="s">
        <v>210</v>
      </c>
      <c r="D36" s="21">
        <v>47</v>
      </c>
      <c r="E36" s="21">
        <v>18</v>
      </c>
    </row>
    <row r="37" spans="1:5" ht="15" thickBot="1">
      <c r="A37" s="146" t="s">
        <v>211</v>
      </c>
      <c r="B37" s="32" t="s">
        <v>212</v>
      </c>
      <c r="C37" s="32" t="s">
        <v>213</v>
      </c>
      <c r="D37" s="30">
        <v>16</v>
      </c>
      <c r="E37" s="30"/>
    </row>
    <row r="38" spans="1:5" ht="15" thickBot="1">
      <c r="A38" s="35" t="s">
        <v>214</v>
      </c>
      <c r="B38" s="59" t="s">
        <v>215</v>
      </c>
      <c r="C38" s="59" t="s">
        <v>216</v>
      </c>
      <c r="D38" s="21">
        <v>17</v>
      </c>
      <c r="E38" s="21">
        <v>257</v>
      </c>
    </row>
    <row r="39" spans="1:5" ht="26.45" thickBot="1">
      <c r="A39" s="146" t="s">
        <v>217</v>
      </c>
      <c r="B39" s="32" t="s">
        <v>218</v>
      </c>
      <c r="C39" s="32" t="s">
        <v>219</v>
      </c>
      <c r="D39" s="30">
        <v>75</v>
      </c>
      <c r="E39" s="30"/>
    </row>
    <row r="40" spans="1:5" ht="26.45" thickBot="1">
      <c r="A40" s="35" t="s">
        <v>220</v>
      </c>
      <c r="B40" s="59" t="s">
        <v>221</v>
      </c>
      <c r="C40" s="59" t="s">
        <v>219</v>
      </c>
      <c r="D40" s="21">
        <v>1</v>
      </c>
      <c r="E40" s="29"/>
    </row>
    <row r="41" spans="1:5" ht="26.45" thickBot="1">
      <c r="A41" s="146" t="s">
        <v>222</v>
      </c>
      <c r="B41" s="32" t="s">
        <v>223</v>
      </c>
      <c r="C41" s="32" t="s">
        <v>224</v>
      </c>
      <c r="D41" s="30">
        <v>7</v>
      </c>
      <c r="E41" s="30">
        <v>1</v>
      </c>
    </row>
    <row r="42" spans="1:5" ht="15" thickBot="1">
      <c r="A42" s="35" t="s">
        <v>225</v>
      </c>
      <c r="B42" s="59" t="s">
        <v>226</v>
      </c>
      <c r="C42" s="59" t="s">
        <v>227</v>
      </c>
      <c r="D42" s="21">
        <v>59</v>
      </c>
      <c r="E42" s="29"/>
    </row>
    <row r="43" spans="1:5" ht="15" thickBot="1">
      <c r="A43" s="146" t="s">
        <v>228</v>
      </c>
      <c r="B43" s="32" t="s">
        <v>226</v>
      </c>
      <c r="C43" s="32" t="s">
        <v>229</v>
      </c>
      <c r="D43" s="30">
        <v>14</v>
      </c>
      <c r="E43" s="30"/>
    </row>
    <row r="44" spans="1:5" ht="39.6" thickBot="1">
      <c r="A44" s="35" t="s">
        <v>230</v>
      </c>
      <c r="B44" s="59" t="s">
        <v>231</v>
      </c>
      <c r="C44" s="59" t="s">
        <v>232</v>
      </c>
      <c r="D44" s="21">
        <v>1</v>
      </c>
      <c r="E44" s="29"/>
    </row>
    <row r="45" spans="1:5" ht="39.6" thickBot="1">
      <c r="A45" s="146" t="s">
        <v>233</v>
      </c>
      <c r="B45" s="32" t="s">
        <v>234</v>
      </c>
      <c r="C45" s="32" t="s">
        <v>235</v>
      </c>
      <c r="D45" s="30">
        <v>2</v>
      </c>
      <c r="E45" s="30"/>
    </row>
    <row r="46" spans="1:5" ht="15" thickBot="1">
      <c r="A46" s="145">
        <v>6</v>
      </c>
      <c r="B46" s="233" t="s">
        <v>236</v>
      </c>
      <c r="C46" s="234"/>
      <c r="D46" s="235">
        <v>36</v>
      </c>
      <c r="E46" s="236"/>
    </row>
    <row r="47" spans="1:5" ht="26.45" thickBot="1">
      <c r="A47" s="146" t="s">
        <v>237</v>
      </c>
      <c r="B47" s="32" t="s">
        <v>238</v>
      </c>
      <c r="C47" s="32" t="s">
        <v>141</v>
      </c>
      <c r="D47" s="30">
        <v>1</v>
      </c>
      <c r="E47" s="30"/>
    </row>
    <row r="48" spans="1:5" ht="39.6" thickBot="1">
      <c r="A48" s="35" t="s">
        <v>239</v>
      </c>
      <c r="B48" s="59" t="s">
        <v>240</v>
      </c>
      <c r="C48" s="59" t="s">
        <v>241</v>
      </c>
      <c r="D48" s="21">
        <v>8</v>
      </c>
      <c r="E48" s="29"/>
    </row>
    <row r="49" spans="1:5" ht="26.45" thickBot="1">
      <c r="A49" s="146" t="s">
        <v>242</v>
      </c>
      <c r="B49" s="32" t="s">
        <v>243</v>
      </c>
      <c r="C49" s="32" t="s">
        <v>244</v>
      </c>
      <c r="D49" s="30">
        <v>26</v>
      </c>
      <c r="E49" s="30"/>
    </row>
    <row r="50" spans="1:5" ht="15" thickBot="1">
      <c r="A50" s="145">
        <v>7</v>
      </c>
      <c r="B50" s="233" t="s">
        <v>245</v>
      </c>
      <c r="C50" s="234"/>
      <c r="D50" s="235">
        <v>486</v>
      </c>
      <c r="E50" s="236"/>
    </row>
    <row r="51" spans="1:5" ht="15" thickBot="1">
      <c r="A51" s="146" t="s">
        <v>246</v>
      </c>
      <c r="B51" s="32" t="s">
        <v>247</v>
      </c>
      <c r="C51" s="32" t="s">
        <v>248</v>
      </c>
      <c r="D51" s="30">
        <v>95</v>
      </c>
      <c r="E51" s="30"/>
    </row>
    <row r="52" spans="1:5" ht="15" thickBot="1">
      <c r="A52" s="35" t="s">
        <v>249</v>
      </c>
      <c r="B52" s="59" t="s">
        <v>250</v>
      </c>
      <c r="C52" s="59" t="s">
        <v>251</v>
      </c>
      <c r="D52" s="21">
        <v>14</v>
      </c>
      <c r="E52" s="29"/>
    </row>
    <row r="53" spans="1:5" ht="15" thickBot="1">
      <c r="A53" s="146" t="s">
        <v>252</v>
      </c>
      <c r="B53" s="32" t="s">
        <v>250</v>
      </c>
      <c r="C53" s="32" t="s">
        <v>253</v>
      </c>
      <c r="D53" s="30">
        <v>2</v>
      </c>
      <c r="E53" s="30"/>
    </row>
    <row r="54" spans="1:5" ht="15.75" customHeight="1" thickBot="1">
      <c r="A54" s="35" t="s">
        <v>254</v>
      </c>
      <c r="B54" s="59" t="s">
        <v>255</v>
      </c>
      <c r="C54" s="59" t="s">
        <v>256</v>
      </c>
      <c r="D54" s="21">
        <v>159</v>
      </c>
      <c r="E54" s="29"/>
    </row>
    <row r="55" spans="1:5" ht="15" thickBot="1">
      <c r="A55" s="146" t="s">
        <v>257</v>
      </c>
      <c r="B55" s="32" t="s">
        <v>255</v>
      </c>
      <c r="C55" s="32" t="s">
        <v>258</v>
      </c>
      <c r="D55" s="30">
        <v>216</v>
      </c>
      <c r="E55" s="30"/>
    </row>
    <row r="56" spans="1:5" ht="15" thickBot="1">
      <c r="A56" s="145">
        <v>8</v>
      </c>
      <c r="B56" s="233" t="s">
        <v>259</v>
      </c>
      <c r="C56" s="234"/>
      <c r="D56" s="235">
        <v>57</v>
      </c>
      <c r="E56" s="236"/>
    </row>
    <row r="57" spans="1:5" ht="15" thickBot="1">
      <c r="A57" s="146" t="s">
        <v>260</v>
      </c>
      <c r="B57" s="32" t="s">
        <v>261</v>
      </c>
      <c r="C57" s="32" t="s">
        <v>262</v>
      </c>
      <c r="D57" s="30">
        <v>18</v>
      </c>
      <c r="E57" s="30"/>
    </row>
    <row r="58" spans="1:5" ht="26.45" thickBot="1">
      <c r="A58" s="35" t="s">
        <v>263</v>
      </c>
      <c r="B58" s="59" t="s">
        <v>264</v>
      </c>
      <c r="C58" s="59" t="s">
        <v>265</v>
      </c>
      <c r="D58" s="21">
        <v>14</v>
      </c>
      <c r="E58" s="29"/>
    </row>
    <row r="59" spans="1:5" ht="26.45" thickBot="1">
      <c r="A59" s="146" t="s">
        <v>266</v>
      </c>
      <c r="B59" s="32" t="s">
        <v>267</v>
      </c>
      <c r="C59" s="32" t="s">
        <v>268</v>
      </c>
      <c r="D59" s="30">
        <v>20</v>
      </c>
      <c r="E59" s="30"/>
    </row>
    <row r="60" spans="1:5" ht="26.45" thickBot="1">
      <c r="A60" s="35" t="s">
        <v>269</v>
      </c>
      <c r="B60" s="59" t="s">
        <v>270</v>
      </c>
      <c r="C60" s="59" t="s">
        <v>271</v>
      </c>
      <c r="D60" s="21">
        <v>5</v>
      </c>
      <c r="E60" s="29"/>
    </row>
    <row r="61" spans="1:5" ht="15" thickBot="1">
      <c r="A61" s="147">
        <v>9</v>
      </c>
      <c r="B61" s="229" t="s">
        <v>272</v>
      </c>
      <c r="C61" s="230"/>
      <c r="D61" s="231">
        <v>20</v>
      </c>
      <c r="E61" s="232"/>
    </row>
    <row r="62" spans="1:5" ht="39.6" thickBot="1">
      <c r="A62" s="35" t="s">
        <v>273</v>
      </c>
      <c r="B62" s="59" t="s">
        <v>274</v>
      </c>
      <c r="C62" s="59" t="s">
        <v>275</v>
      </c>
      <c r="D62" s="21">
        <v>2</v>
      </c>
      <c r="E62" s="29"/>
    </row>
    <row r="63" spans="1:5" ht="26.45" thickBot="1">
      <c r="A63" s="146" t="s">
        <v>276</v>
      </c>
      <c r="B63" s="32" t="s">
        <v>277</v>
      </c>
      <c r="C63" s="32" t="s">
        <v>278</v>
      </c>
      <c r="D63" s="30">
        <v>3</v>
      </c>
      <c r="E63" s="30"/>
    </row>
    <row r="64" spans="1:5" ht="65.45" thickBot="1">
      <c r="A64" s="35" t="s">
        <v>279</v>
      </c>
      <c r="B64" s="59" t="s">
        <v>280</v>
      </c>
      <c r="C64" s="59" t="s">
        <v>281</v>
      </c>
      <c r="D64" s="21">
        <v>12</v>
      </c>
      <c r="E64" s="29"/>
    </row>
    <row r="65" spans="1:5" ht="26.45" thickBot="1">
      <c r="A65" s="146" t="s">
        <v>282</v>
      </c>
      <c r="B65" s="32" t="s">
        <v>283</v>
      </c>
      <c r="C65" s="32" t="s">
        <v>284</v>
      </c>
      <c r="D65" s="30">
        <v>3</v>
      </c>
      <c r="E65" s="30"/>
    </row>
    <row r="66" spans="1:5" ht="15" thickBot="1">
      <c r="A66" s="145">
        <v>10</v>
      </c>
      <c r="B66" s="233" t="s">
        <v>285</v>
      </c>
      <c r="C66" s="234"/>
      <c r="D66" s="235">
        <v>70</v>
      </c>
      <c r="E66" s="236"/>
    </row>
    <row r="67" spans="1:5" ht="39">
      <c r="A67" s="208" t="s">
        <v>286</v>
      </c>
      <c r="B67" s="148" t="s">
        <v>287</v>
      </c>
      <c r="C67" s="238"/>
      <c r="D67" s="240">
        <v>5</v>
      </c>
      <c r="E67" s="240"/>
    </row>
    <row r="68" spans="1:5" ht="26.45" thickBot="1">
      <c r="A68" s="237"/>
      <c r="B68" s="32" t="s">
        <v>288</v>
      </c>
      <c r="C68" s="239"/>
      <c r="D68" s="241"/>
      <c r="E68" s="241"/>
    </row>
    <row r="69" spans="1:5" ht="39">
      <c r="A69" s="216" t="s">
        <v>289</v>
      </c>
      <c r="B69" s="65" t="s">
        <v>287</v>
      </c>
      <c r="C69" s="218"/>
      <c r="D69" s="220">
        <v>64</v>
      </c>
      <c r="E69" s="222"/>
    </row>
    <row r="70" spans="1:5" ht="27.95" thickBot="1">
      <c r="A70" s="217"/>
      <c r="B70" s="59" t="s">
        <v>290</v>
      </c>
      <c r="C70" s="219"/>
      <c r="D70" s="221"/>
      <c r="E70" s="223"/>
    </row>
    <row r="71" spans="1:5" ht="15" thickBot="1">
      <c r="A71" s="224" t="s">
        <v>291</v>
      </c>
      <c r="B71" s="225"/>
      <c r="C71" s="226"/>
      <c r="D71" s="227">
        <v>1303</v>
      </c>
      <c r="E71" s="228"/>
    </row>
  </sheetData>
  <mergeCells count="30">
    <mergeCell ref="B21:C21"/>
    <mergeCell ref="D21:E21"/>
    <mergeCell ref="B35:C35"/>
    <mergeCell ref="D35:E35"/>
    <mergeCell ref="B4:C4"/>
    <mergeCell ref="D4:E4"/>
    <mergeCell ref="B8:C8"/>
    <mergeCell ref="D8:E8"/>
    <mergeCell ref="B15:C15"/>
    <mergeCell ref="D15:E15"/>
    <mergeCell ref="B46:C46"/>
    <mergeCell ref="D46:E46"/>
    <mergeCell ref="B50:C50"/>
    <mergeCell ref="D50:E50"/>
    <mergeCell ref="B56:C56"/>
    <mergeCell ref="D56:E56"/>
    <mergeCell ref="B61:C61"/>
    <mergeCell ref="D61:E61"/>
    <mergeCell ref="B66:C66"/>
    <mergeCell ref="D66:E66"/>
    <mergeCell ref="A67:A68"/>
    <mergeCell ref="C67:C68"/>
    <mergeCell ref="D67:D68"/>
    <mergeCell ref="E67:E68"/>
    <mergeCell ref="A69:A70"/>
    <mergeCell ref="C69:C70"/>
    <mergeCell ref="D69:D70"/>
    <mergeCell ref="E69:E70"/>
    <mergeCell ref="A71:C71"/>
    <mergeCell ref="D71:E71"/>
  </mergeCells>
  <pageMargins left="0.7" right="0.7" top="0.75" bottom="0.75" header="0.3" footer="0.3"/>
  <pageSetup paperSize="0" orientation="portrait" horizontalDpi="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79998168889431442"/>
  </sheetPr>
  <dimension ref="A1:F15"/>
  <sheetViews>
    <sheetView workbookViewId="0">
      <selection activeCell="C21" sqref="C21"/>
    </sheetView>
  </sheetViews>
  <sheetFormatPr defaultRowHeight="14.45"/>
  <cols>
    <col min="1" max="1" width="40.5703125" customWidth="1"/>
    <col min="2" max="2" width="10.85546875" style="1" bestFit="1" customWidth="1"/>
    <col min="3" max="3" width="59.85546875" bestFit="1" customWidth="1"/>
    <col min="5" max="6" width="12.140625" customWidth="1"/>
  </cols>
  <sheetData>
    <row r="1" spans="1:6">
      <c r="A1" s="14" t="s">
        <v>292</v>
      </c>
    </row>
    <row r="2" spans="1:6" ht="15" thickBot="1"/>
    <row r="3" spans="1:6" ht="15" thickBot="1">
      <c r="A3" s="208" t="s">
        <v>293</v>
      </c>
      <c r="B3" s="246" t="s">
        <v>294</v>
      </c>
      <c r="C3" s="208" t="s">
        <v>295</v>
      </c>
      <c r="D3" s="208" t="s">
        <v>296</v>
      </c>
      <c r="E3" s="248" t="s">
        <v>297</v>
      </c>
      <c r="F3" s="249"/>
    </row>
    <row r="4" spans="1:6" ht="15" thickBot="1">
      <c r="A4" s="209"/>
      <c r="B4" s="247"/>
      <c r="C4" s="209"/>
      <c r="D4" s="209"/>
      <c r="E4" s="33" t="s">
        <v>298</v>
      </c>
      <c r="F4" s="33" t="s">
        <v>299</v>
      </c>
    </row>
    <row r="5" spans="1:6" ht="15" thickBot="1">
      <c r="A5" s="19" t="s">
        <v>300</v>
      </c>
      <c r="B5" s="23">
        <v>2020</v>
      </c>
      <c r="C5" s="34" t="s">
        <v>120</v>
      </c>
      <c r="D5" s="34" t="s">
        <v>301</v>
      </c>
      <c r="E5" s="10" t="s">
        <v>302</v>
      </c>
      <c r="F5" s="132">
        <v>1.5074938409504E-3</v>
      </c>
    </row>
    <row r="6" spans="1:6" ht="15" thickBot="1">
      <c r="A6" s="35" t="s">
        <v>300</v>
      </c>
      <c r="B6" s="21">
        <v>2020</v>
      </c>
      <c r="C6" s="36" t="s">
        <v>118</v>
      </c>
      <c r="D6" s="36" t="s">
        <v>301</v>
      </c>
      <c r="E6" s="25" t="s">
        <v>302</v>
      </c>
      <c r="F6" s="129">
        <v>2.5000000000000001E-3</v>
      </c>
    </row>
    <row r="7" spans="1:6" ht="15" thickBot="1">
      <c r="A7" s="19" t="s">
        <v>303</v>
      </c>
      <c r="B7" s="23">
        <v>2020</v>
      </c>
      <c r="C7" s="34" t="s">
        <v>87</v>
      </c>
      <c r="D7" s="34" t="s">
        <v>304</v>
      </c>
      <c r="E7" s="9" t="s">
        <v>305</v>
      </c>
      <c r="F7" s="9" t="s">
        <v>302</v>
      </c>
    </row>
    <row r="8" spans="1:6" ht="15" thickBot="1">
      <c r="A8" s="35" t="s">
        <v>303</v>
      </c>
      <c r="B8" s="21">
        <v>2020</v>
      </c>
      <c r="C8" s="36" t="s">
        <v>58</v>
      </c>
      <c r="D8" s="36" t="s">
        <v>304</v>
      </c>
      <c r="E8" s="8" t="s">
        <v>305</v>
      </c>
      <c r="F8" s="8" t="s">
        <v>302</v>
      </c>
    </row>
    <row r="9" spans="1:6" ht="15" thickBot="1">
      <c r="A9" s="19" t="s">
        <v>306</v>
      </c>
      <c r="B9" s="23">
        <v>2020</v>
      </c>
      <c r="C9" s="34" t="s">
        <v>93</v>
      </c>
      <c r="D9" s="34" t="s">
        <v>304</v>
      </c>
      <c r="E9" s="9" t="s">
        <v>305</v>
      </c>
      <c r="F9" s="9" t="s">
        <v>302</v>
      </c>
    </row>
    <row r="10" spans="1:6" ht="15" thickBot="1">
      <c r="A10" s="35" t="s">
        <v>307</v>
      </c>
      <c r="B10" s="21">
        <v>2020</v>
      </c>
      <c r="C10" s="36" t="s">
        <v>58</v>
      </c>
      <c r="D10" s="36" t="s">
        <v>304</v>
      </c>
      <c r="E10" s="8"/>
      <c r="F10" s="8" t="s">
        <v>302</v>
      </c>
    </row>
    <row r="11" spans="1:6" ht="15" thickBot="1">
      <c r="A11" s="19" t="s">
        <v>306</v>
      </c>
      <c r="B11" s="23">
        <v>2020</v>
      </c>
      <c r="C11" s="34" t="s">
        <v>58</v>
      </c>
      <c r="D11" s="34" t="s">
        <v>304</v>
      </c>
      <c r="E11" s="131">
        <v>39198</v>
      </c>
      <c r="F11" s="131">
        <v>24221</v>
      </c>
    </row>
    <row r="12" spans="1:6" ht="15" thickBot="1">
      <c r="A12" s="35" t="s">
        <v>306</v>
      </c>
      <c r="B12" s="21">
        <v>2020</v>
      </c>
      <c r="C12" s="36" t="s">
        <v>308</v>
      </c>
      <c r="D12" s="36" t="s">
        <v>304</v>
      </c>
      <c r="E12" s="125">
        <v>364700</v>
      </c>
      <c r="F12" s="125">
        <v>203083</v>
      </c>
    </row>
    <row r="13" spans="1:6" ht="15" thickBot="1">
      <c r="A13" s="19" t="s">
        <v>306</v>
      </c>
      <c r="B13" s="23">
        <v>2020</v>
      </c>
      <c r="C13" s="34" t="s">
        <v>42</v>
      </c>
      <c r="D13" s="34" t="s">
        <v>304</v>
      </c>
      <c r="E13" s="131">
        <v>289273</v>
      </c>
      <c r="F13" s="131">
        <v>126279</v>
      </c>
    </row>
    <row r="14" spans="1:6" ht="15" thickBot="1">
      <c r="A14" s="35" t="s">
        <v>306</v>
      </c>
      <c r="B14" s="21">
        <v>2020</v>
      </c>
      <c r="C14" s="36" t="s">
        <v>65</v>
      </c>
      <c r="D14" s="36" t="s">
        <v>304</v>
      </c>
      <c r="E14" s="125">
        <v>12497</v>
      </c>
      <c r="F14" s="125">
        <v>6737</v>
      </c>
    </row>
    <row r="15" spans="1:6" ht="15" thickBot="1">
      <c r="A15" s="19" t="s">
        <v>309</v>
      </c>
      <c r="B15" s="23">
        <v>2020</v>
      </c>
      <c r="C15" s="34" t="s">
        <v>58</v>
      </c>
      <c r="D15" s="34" t="s">
        <v>304</v>
      </c>
      <c r="E15" s="131">
        <v>17000</v>
      </c>
      <c r="F15" s="131">
        <v>14000</v>
      </c>
    </row>
  </sheetData>
  <mergeCells count="5">
    <mergeCell ref="A3:A4"/>
    <mergeCell ref="B3:B4"/>
    <mergeCell ref="C3:C4"/>
    <mergeCell ref="D3:D4"/>
    <mergeCell ref="E3:F3"/>
  </mergeCells>
  <pageMargins left="0.7" right="0.7" top="0.75" bottom="0.75" header="0.3" footer="0.3"/>
  <pageSetup paperSize="0" orientation="portrait" horizontalDpi="0" verticalDpi="0"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79998168889431442"/>
  </sheetPr>
  <dimension ref="A1:F12"/>
  <sheetViews>
    <sheetView workbookViewId="0">
      <selection activeCell="B21" sqref="B21"/>
    </sheetView>
  </sheetViews>
  <sheetFormatPr defaultRowHeight="14.45"/>
  <cols>
    <col min="1" max="1" width="38.7109375" customWidth="1"/>
    <col min="2" max="2" width="10.85546875" style="1" bestFit="1" customWidth="1"/>
    <col min="3" max="3" width="13.42578125" bestFit="1" customWidth="1"/>
    <col min="4" max="4" width="17.7109375" bestFit="1" customWidth="1"/>
  </cols>
  <sheetData>
    <row r="1" spans="1:6">
      <c r="A1" s="14" t="s">
        <v>310</v>
      </c>
    </row>
    <row r="2" spans="1:6" ht="15" thickBot="1"/>
    <row r="3" spans="1:6" ht="15" thickBot="1">
      <c r="A3" s="208" t="s">
        <v>293</v>
      </c>
      <c r="B3" s="240" t="s">
        <v>294</v>
      </c>
      <c r="C3" s="208" t="s">
        <v>311</v>
      </c>
      <c r="D3" s="208" t="s">
        <v>312</v>
      </c>
      <c r="E3" s="251" t="s">
        <v>313</v>
      </c>
      <c r="F3" s="252"/>
    </row>
    <row r="4" spans="1:6">
      <c r="A4" s="209"/>
      <c r="B4" s="250"/>
      <c r="C4" s="209"/>
      <c r="D4" s="209"/>
      <c r="E4" s="37" t="s">
        <v>314</v>
      </c>
      <c r="F4" s="37" t="s">
        <v>315</v>
      </c>
    </row>
    <row r="5" spans="1:6">
      <c r="A5" s="162" t="s">
        <v>316</v>
      </c>
      <c r="B5" s="163" t="s">
        <v>317</v>
      </c>
      <c r="C5" s="163" t="s">
        <v>318</v>
      </c>
      <c r="D5" s="163" t="s">
        <v>319</v>
      </c>
      <c r="E5" s="170" t="s">
        <v>320</v>
      </c>
      <c r="F5" s="171" t="s">
        <v>321</v>
      </c>
    </row>
    <row r="6" spans="1:6">
      <c r="A6" s="164" t="s">
        <v>316</v>
      </c>
      <c r="B6" s="165" t="s">
        <v>317</v>
      </c>
      <c r="C6" s="165" t="s">
        <v>318</v>
      </c>
      <c r="D6" s="165" t="s">
        <v>322</v>
      </c>
      <c r="E6" s="172" t="s">
        <v>323</v>
      </c>
      <c r="F6" s="173" t="s">
        <v>324</v>
      </c>
    </row>
    <row r="7" spans="1:6">
      <c r="A7" s="166" t="s">
        <v>325</v>
      </c>
      <c r="B7" s="167" t="s">
        <v>317</v>
      </c>
      <c r="C7" s="167" t="s">
        <v>326</v>
      </c>
      <c r="D7" s="167" t="s">
        <v>322</v>
      </c>
      <c r="E7" s="174" t="s">
        <v>327</v>
      </c>
      <c r="F7" s="175" t="s">
        <v>328</v>
      </c>
    </row>
    <row r="8" spans="1:6">
      <c r="A8" s="164" t="s">
        <v>329</v>
      </c>
      <c r="B8" s="165" t="s">
        <v>317</v>
      </c>
      <c r="C8" s="165" t="s">
        <v>318</v>
      </c>
      <c r="D8" s="165" t="s">
        <v>322</v>
      </c>
      <c r="E8" s="172" t="s">
        <v>330</v>
      </c>
      <c r="F8" s="173" t="s">
        <v>331</v>
      </c>
    </row>
    <row r="9" spans="1:6">
      <c r="A9" s="166" t="s">
        <v>329</v>
      </c>
      <c r="B9" s="167" t="s">
        <v>317</v>
      </c>
      <c r="C9" s="167" t="s">
        <v>318</v>
      </c>
      <c r="D9" s="167" t="s">
        <v>319</v>
      </c>
      <c r="E9" s="174" t="s">
        <v>330</v>
      </c>
      <c r="F9" s="175" t="s">
        <v>332</v>
      </c>
    </row>
    <row r="10" spans="1:6">
      <c r="A10" s="164" t="s">
        <v>333</v>
      </c>
      <c r="B10" s="165" t="s">
        <v>317</v>
      </c>
      <c r="C10" s="165" t="s">
        <v>318</v>
      </c>
      <c r="D10" s="165" t="s">
        <v>319</v>
      </c>
      <c r="E10" s="172" t="s">
        <v>330</v>
      </c>
      <c r="F10" s="173" t="s">
        <v>334</v>
      </c>
    </row>
    <row r="11" spans="1:6">
      <c r="A11" s="166" t="s">
        <v>335</v>
      </c>
      <c r="B11" s="167" t="s">
        <v>317</v>
      </c>
      <c r="C11" s="167" t="s">
        <v>318</v>
      </c>
      <c r="D11" s="167" t="s">
        <v>319</v>
      </c>
      <c r="E11" s="174" t="s">
        <v>330</v>
      </c>
      <c r="F11" s="175" t="s">
        <v>336</v>
      </c>
    </row>
    <row r="12" spans="1:6">
      <c r="A12" s="168" t="s">
        <v>335</v>
      </c>
      <c r="B12" s="169" t="s">
        <v>317</v>
      </c>
      <c r="C12" s="169" t="s">
        <v>318</v>
      </c>
      <c r="D12" s="169" t="s">
        <v>322</v>
      </c>
      <c r="E12" s="176" t="s">
        <v>330</v>
      </c>
      <c r="F12" s="177" t="s">
        <v>337</v>
      </c>
    </row>
  </sheetData>
  <mergeCells count="5">
    <mergeCell ref="A3:A4"/>
    <mergeCell ref="B3:B4"/>
    <mergeCell ref="C3:C4"/>
    <mergeCell ref="D3:D4"/>
    <mergeCell ref="E3:F3"/>
  </mergeCells>
  <pageMargins left="0.7" right="0.7" top="0.75" bottom="0.75" header="0.3" footer="0.3"/>
  <pageSetup paperSize="0" orientation="portrait" horizontalDpi="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12" ma:contentTypeDescription="Create a new document." ma:contentTypeScope="" ma:versionID="55fea7e71ae8b525c3e6ff921b4aa5a2">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d2341c1aee7418cac5694bd99aaab36a"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18e457-8e78-4628-8016-6e26105c51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49C089-967F-4432-BF77-25191E907440}"/>
</file>

<file path=customXml/itemProps2.xml><?xml version="1.0" encoding="utf-8"?>
<ds:datastoreItem xmlns:ds="http://schemas.openxmlformats.org/officeDocument/2006/customXml" ds:itemID="{2C0340EE-E2C3-44BE-BE91-827E44295284}"/>
</file>

<file path=customXml/itemProps3.xml><?xml version="1.0" encoding="utf-8"?>
<ds:datastoreItem xmlns:ds="http://schemas.openxmlformats.org/officeDocument/2006/customXml" ds:itemID="{DFFCA531-3758-4F16-B45B-F93CCCAB8C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Boyce, Bob</cp:lastModifiedBy>
  <cp:revision/>
  <dcterms:created xsi:type="dcterms:W3CDTF">2022-09-02T09:27:55Z</dcterms:created>
  <dcterms:modified xsi:type="dcterms:W3CDTF">2022-09-12T13:48:28Z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0x010100EB8BA7AAF7CA474DBBA58825EB031499</vt:lpwstr>
  </property>
  <property fmtid="{D5CDD505-2E9C-101B-9397-08002B2CF9AE}" pid="3" name="MediaServiceImageTags">
    <vt:lpwstr/>
  </property>
  <property fmtid="{D5CDD505-2E9C-101B-9397-08002B2CF9AE}" pid="4" name="MSIP_Label_f1368e74-f3d7-41ac-9422-f51125f5837a_Enabled">
    <vt:lpwstr>true</vt:lpwstr>
  </property>
  <property fmtid="{D5CDD505-2E9C-101B-9397-08002B2CF9AE}" pid="5" name="MSIP_Label_f1368e74-f3d7-41ac-9422-f51125f5837a_SetDate">
    <vt:lpwstr>2022-09-06T17:03:21Z</vt:lpwstr>
  </property>
  <property fmtid="{D5CDD505-2E9C-101B-9397-08002B2CF9AE}" pid="6" name="MSIP_Label_f1368e74-f3d7-41ac-9422-f51125f5837a_Method">
    <vt:lpwstr>Privileged</vt:lpwstr>
  </property>
  <property fmtid="{D5CDD505-2E9C-101B-9397-08002B2CF9AE}" pid="7" name="MSIP_Label_f1368e74-f3d7-41ac-9422-f51125f5837a_Name">
    <vt:lpwstr>Official Confidential</vt:lpwstr>
  </property>
  <property fmtid="{D5CDD505-2E9C-101B-9397-08002B2CF9AE}" pid="8" name="MSIP_Label_f1368e74-f3d7-41ac-9422-f51125f5837a_SiteId">
    <vt:lpwstr>5cf26d65-cf46-4c72-ba82-7577d9c2d7ab</vt:lpwstr>
  </property>
  <property fmtid="{D5CDD505-2E9C-101B-9397-08002B2CF9AE}" pid="9" name="MSIP_Label_f1368e74-f3d7-41ac-9422-f51125f5837a_ActionId">
    <vt:lpwstr>142f9385-bd0b-449a-ae26-849ff4464ecf</vt:lpwstr>
  </property>
  <property fmtid="{D5CDD505-2E9C-101B-9397-08002B2CF9AE}" pid="10" name="MSIP_Label_f1368e74-f3d7-41ac-9422-f51125f5837a_ContentBits">
    <vt:lpwstr>3</vt:lpwstr>
  </property>
</Properties>
</file>